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9913C20-D7D6-4117-8CB0-1F9B0C08473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C17" i="1"/>
  <c r="Q22" i="1"/>
  <c r="C7" i="1"/>
  <c r="E22" i="1"/>
  <c r="F22" i="1"/>
  <c r="C8" i="1"/>
  <c r="Q21" i="1"/>
  <c r="G22" i="1"/>
  <c r="I22" i="1"/>
  <c r="E21" i="1"/>
  <c r="F21" i="1"/>
  <c r="G21" i="1"/>
  <c r="H21" i="1"/>
  <c r="C12" i="1"/>
  <c r="C16" i="1" l="1"/>
  <c r="D18" i="1" s="1"/>
  <c r="E15" i="1"/>
  <c r="C11" i="1"/>
  <c r="O22" i="1" l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<sst xmlns="http://schemas.openxmlformats.org/spreadsheetml/2006/main" count="48" uniqueCount="46">
  <si>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</si>
  <si>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</si>
  <si>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</si>
  <si>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</si>
  <si>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</si>
  <si>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</si>
  <si>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</si>
  <si>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</si>
  <si>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</si>
  <si>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</si>
  <si>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</si>
  <si>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</si>
  <si>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</si>
  <si>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</si>
  <si>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</si>
  <si>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</si>
  <si>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</si>
  <si>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</si>
  <si>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</si>
  <si>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</si>
  <si>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</si>
  <si>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</si>
  <si>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</si>
  <si>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</si>
  <si>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</si>
  <si>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</si>
  <si>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</si>
  <si>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</si>
  <si>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</si>
  <si>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</si>
  <si>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</si>
  <si>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</si>
  <si>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</si>
  <si>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</si>
  <si>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</si>
  <si>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</si>
  <si>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</si>
  <si>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</si>
  <si>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</si>
  <si>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</si>
  <si>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V0678 Cen / GSC 7820-0518               </t>
  </si>
  <si>
    <t xml:space="preserve">EB/KE     </t>
  </si>
  <si>
    <t>IBVS 5843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</si>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</sst>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 Unicode MS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7" fillId="0" borderId="0" xfId="0" applyFont="1" applyAlignment="1"/>
    <xf numFmtId="14" fontId="17" fillId="0" borderId="0" xfId="0" applyNumberFormat="1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V0678 Cen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1.2999999999999999E-3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775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F9-49FF-B1A8-BE4E74B201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1.2999999999999999E-3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775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-2.25499999942258E-3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F9-49FF-B1A8-BE4E74B201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1.2999999999999999E-3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775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F9-49FF-B1A8-BE4E74B201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1.2999999999999999E-3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775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F9-49FF-B1A8-BE4E74B201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1.2999999999999999E-3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775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F9-49FF-B1A8-BE4E74B201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1.2999999999999999E-3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775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F9-49FF-B1A8-BE4E74B201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1.2999999999999999E-3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775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F9-49FF-B1A8-BE4E74B201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775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</c:v>
                </c:pt>
                <c:pt idx="1">
                  <c:v>-2.25499999942258E-3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F9-49FF-B1A8-BE4E74B20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009816"/>
        <c:axId val="1"/>
      </c:scatterChart>
      <c:valAx>
        <c:axId val="78300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009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676691729323307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70EC465-742B-4E48-2588-2003CC36A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40</v>
      </c>
    </row>
    <row r="2" spans="1:7">
      <c r="A2" t="s">
        <v>22</v>
      </c>
      <c r="B2" s="34" t="s">
        <v>41</v>
      </c>
      <c r="C2" s="3"/>
      <c r="D2" s="3"/>
    </row>
    <row r="3" spans="1:7" ht="13.5" thickBot="1"/>
    <row r="4" spans="1:7" ht="14.25" thickTop="1" thickBot="1">
      <c r="A4" s="5" t="s">
        <v>39</v>
      </c>
      <c r="C4" s="8">
        <v>52500.830999999998</v>
      </c>
      <c r="D4" s="9">
        <v>1.3018002</v>
      </c>
    </row>
    <row r="5" spans="1:7">
      <c r="C5" s="31" t="s">
        <v>37</v>
      </c>
    </row>
    <row r="6" spans="1:7">
      <c r="A6" s="5" t="s">
        <v>0</v>
      </c>
    </row>
    <row r="7" spans="1:7">
      <c r="A7" t="s">
        <v>1</v>
      </c>
      <c r="C7">
        <f>C4</f>
        <v>52500.830999999998</v>
      </c>
    </row>
    <row r="8" spans="1:7">
      <c r="A8" t="s">
        <v>2</v>
      </c>
      <c r="C8">
        <f>D4</f>
        <v>1.3018002</v>
      </c>
      <c r="D8" s="30"/>
    </row>
    <row r="9" spans="1:7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>
      <c r="A10" s="12"/>
      <c r="B10" s="12"/>
      <c r="C10" s="4" t="s">
        <v>18</v>
      </c>
      <c r="D10" s="4" t="s">
        <v>19</v>
      </c>
      <c r="E10" s="12"/>
    </row>
    <row r="11" spans="1:7">
      <c r="A11" s="12" t="s">
        <v>14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15</v>
      </c>
      <c r="B12" s="12"/>
      <c r="C12" s="24">
        <f ca="1">SLOPE(INDIRECT($G$11):G992,INDIRECT($F$11):F992)</f>
        <v>-2.9096774186097806E-6</v>
      </c>
      <c r="D12" s="3"/>
      <c r="E12" s="12"/>
    </row>
    <row r="13" spans="1:7">
      <c r="A13" s="12" t="s">
        <v>17</v>
      </c>
      <c r="B13" s="12"/>
      <c r="C13" s="3" t="s">
        <v>12</v>
      </c>
      <c r="D13" s="16" t="s">
        <v>43</v>
      </c>
      <c r="E13" s="13">
        <v>1</v>
      </c>
    </row>
    <row r="14" spans="1:7">
      <c r="A14" s="12"/>
      <c r="B14" s="12"/>
      <c r="C14" s="12"/>
      <c r="D14" s="16" t="s">
        <v>31</v>
      </c>
      <c r="E14" s="17">
        <f ca="1">NOW()+15018.5+$C$9/24</f>
        <v>60331.802243518519</v>
      </c>
    </row>
    <row r="15" spans="1:7">
      <c r="A15" s="14" t="s">
        <v>16</v>
      </c>
      <c r="B15" s="12"/>
      <c r="C15" s="15">
        <f ca="1">(C7+C11)+(C8+C12)*INT(MAX(F21:F3533))</f>
        <v>53509.723899999997</v>
      </c>
      <c r="D15" s="16" t="s">
        <v>44</v>
      </c>
      <c r="E15" s="17">
        <f ca="1">ROUND(2*(E14-$C$7)/$C$8,0)/2+E13</f>
        <v>6016.5</v>
      </c>
    </row>
    <row r="16" spans="1:7">
      <c r="A16" s="18" t="s">
        <v>3</v>
      </c>
      <c r="B16" s="12"/>
      <c r="C16" s="19">
        <f ca="1">+C8+C12</f>
        <v>1.3017972903225814</v>
      </c>
      <c r="D16" s="16" t="s">
        <v>32</v>
      </c>
      <c r="E16" s="26">
        <f ca="1">ROUND(2*(E14-$C$15)/$C$16,0)/2+E13</f>
        <v>5241.5</v>
      </c>
    </row>
    <row r="17" spans="1:17" ht="13.5" thickBot="1">
      <c r="A17" s="16" t="s">
        <v>28</v>
      </c>
      <c r="B17" s="12"/>
      <c r="C17" s="12">
        <f>COUNT(C21:C2191)</f>
        <v>2</v>
      </c>
      <c r="D17" s="16" t="s">
        <v>33</v>
      </c>
      <c r="E17" s="20">
        <f ca="1">+$C$15+$C$16*E16-15018.5-$C$9/24</f>
        <v>45314.990230559146</v>
      </c>
    </row>
    <row r="18" spans="1:17" ht="14.25" thickTop="1" thickBot="1">
      <c r="A18" s="18" t="s">
        <v>4</v>
      </c>
      <c r="B18" s="12"/>
      <c r="C18" s="21">
        <f ca="1">+C15</f>
        <v>53509.723899999997</v>
      </c>
      <c r="D18" s="22">
        <f ca="1">+C16</f>
        <v>1.3017972903225814</v>
      </c>
      <c r="E18" s="23" t="s">
        <v>34</v>
      </c>
    </row>
    <row r="19" spans="1:17" ht="13.5" thickTop="1">
      <c r="A19" s="27" t="s">
        <v>35</v>
      </c>
      <c r="E19" s="28">
        <v>21</v>
      </c>
    </row>
    <row r="20" spans="1:17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45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>
      <c r="A21" s="33" t="s">
        <v>38</v>
      </c>
      <c r="B21" s="32" t="s">
        <v>36</v>
      </c>
      <c r="C21" s="33">
        <v>52500.830999999998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37482.330999999998</v>
      </c>
    </row>
    <row r="22" spans="1:17" s="38" customFormat="1">
      <c r="A22" s="36" t="s">
        <v>42</v>
      </c>
      <c r="B22" s="35" t="s">
        <v>36</v>
      </c>
      <c r="C22" s="37">
        <v>53509.723899999997</v>
      </c>
      <c r="D22" s="37">
        <v>1.2999999999999999E-3</v>
      </c>
      <c r="E22" s="38">
        <f>+(C22-C$7)/C$8</f>
        <v>774.99826778333488</v>
      </c>
      <c r="F22" s="38">
        <f>ROUND(2*E22,0)/2</f>
        <v>775</v>
      </c>
      <c r="G22" s="38">
        <f>+C22-(C$7+F22*C$8)</f>
        <v>-2.25499999942258E-3</v>
      </c>
      <c r="I22" s="38">
        <f>+G22</f>
        <v>-2.25499999942258E-3</v>
      </c>
      <c r="O22" s="38">
        <f ca="1">+C$11+C$12*$F22</f>
        <v>-2.25499999942258E-3</v>
      </c>
      <c r="Q22" s="39">
        <f>+C22-15018.5</f>
        <v>38491.223899999997</v>
      </c>
    </row>
    <row r="23" spans="1:17">
      <c r="C23" s="10"/>
      <c r="D23" s="10"/>
    </row>
    <row r="24" spans="1:17">
      <c r="C24" s="10"/>
      <c r="D24" s="10"/>
    </row>
    <row r="25" spans="1:17">
      <c r="C25" s="10"/>
      <c r="D25" s="10"/>
    </row>
    <row r="26" spans="1:17">
      <c r="C26" s="10"/>
      <c r="D26" s="10"/>
    </row>
    <row r="27" spans="1:17">
      <c r="C27" s="10"/>
      <c r="D27" s="10"/>
    </row>
    <row r="28" spans="1:17">
      <c r="C28" s="10"/>
      <c r="D28" s="10"/>
    </row>
    <row r="29" spans="1:17">
      <c r="C29" s="10"/>
      <c r="D29" s="10"/>
    </row>
    <row r="30" spans="1:17">
      <c r="C30" s="10"/>
      <c r="D30" s="10"/>
    </row>
    <row r="31" spans="1:17">
      <c r="C31" s="10"/>
      <c r="D31" s="10"/>
    </row>
    <row r="32" spans="1:17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2024-01-22T06:15:13Z</dcterms:modified>
</cp:coreProperties>
</file>