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F85B4619-9748-462F-AA83-6B445A49B75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G11" i="1" l="1"/>
  <c r="F11" i="1"/>
  <c r="E14" i="1"/>
  <c r="C17" i="1"/>
  <c r="Q22" i="1"/>
  <c r="Q23" i="1"/>
  <c r="C7" i="1"/>
  <c r="E23" i="1"/>
  <c r="F23" i="1"/>
  <c r="C8" i="1"/>
  <c r="Q21" i="1"/>
  <c r="E22" i="1"/>
  <c r="F22" i="1"/>
  <c r="G22" i="1"/>
  <c r="I22" i="1"/>
  <c r="E21" i="1"/>
  <c r="F21" i="1"/>
  <c r="G21" i="1"/>
  <c r="G23" i="1"/>
  <c r="I23" i="1"/>
  <c r="H21" i="1"/>
  <c r="C11" i="1"/>
  <c r="E15" i="1" l="1"/>
  <c r="C12" i="1"/>
  <c r="C16" i="1" l="1"/>
  <c r="D18" i="1" s="1"/>
  <c r="O22" i="1"/>
  <c r="O23" i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<sst xmlns="http://schemas.openxmlformats.org/spreadsheetml/2006/main" count="48" uniqueCount="46">
  <si>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</si>
  <si>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</si>
  <si>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</si>
  <si>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</si>
  <si>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</si>
  <si>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</si>
  <si>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</si>
  <si>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</si>
  <si>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</si>
  <si>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</si>
  <si>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</si>
  <si>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</si>
  <si>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</si>
  <si>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</si>
  <si>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</si>
  <si>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</si>
  <si>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</si>
  <si>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</si>
  <si>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</si>
  <si>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</si>
  <si>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</si>
  <si>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</si>
  <si>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</si>
  <si>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</si>
  <si>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</si>
  <si>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</si>
  <si>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</si>
  <si>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</si>
  <si>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</si>
  <si>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</si>
  <si>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</si>
  <si>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</si>
  <si>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</si>
  <si>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</si>
  <si>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</si>
  <si>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</si>
  <si>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</t>
  </si>
  <si>
    <t>J.M. Kreiner, 2004, Acta Astronomica, vol. 54, pp 207-210.</t>
  </si>
  <si>
    <t>Kreiner</t>
  </si>
  <si>
    <t>Kreiner Eph.</t>
  </si>
  <si>
    <t xml:space="preserve">V0685 Cen / GSC 8625-0736               </t>
  </si>
  <si>
    <t xml:space="preserve">EA/DM     </t>
  </si>
  <si>
    <t>IBVS 5809</t>
  </si>
  <si>
    <t>Add cycle</t>
  </si>
  <si>
    <t>Old Cycle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</si>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</sst>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2" fillId="0" borderId="0" xfId="0" applyFont="1" applyAlignment="1"/>
    <xf numFmtId="0" fontId="4" fillId="0" borderId="1" xfId="0" applyFont="1" applyBorder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 wrapText="1"/>
    </xf>
    <xf numFmtId="0" fontId="16" fillId="0" borderId="0" xfId="0" applyFont="1" applyAlignment="1"/>
    <xf numFmtId="14" fontId="16" fillId="0" borderId="0" xfId="0" applyNumberFormat="1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V685 Cen - O-C Diagr.</a:t>
            </a:r>
          </a:p>
        </c:rich>
      </c:tx>
      <c:layout>
        <c:manualLayout>
          <c:xMode val="edge"/>
          <c:yMode val="edge"/>
          <c:x val="0.3729323308270676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1">
                    <c:v>2E-3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1">
                    <c:v>2E-3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870</c:v>
                </c:pt>
                <c:pt idx="2">
                  <c:v>876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564-41B9-AB61-0DDC8259DA8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2E-3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2E-3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870</c:v>
                </c:pt>
                <c:pt idx="2">
                  <c:v>876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1">
                  <c:v>1.3299999991431832E-3</c:v>
                </c:pt>
                <c:pt idx="2">
                  <c:v>-2.4360000024898909E-3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564-41B9-AB61-0DDC8259DA8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2E-3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2E-3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870</c:v>
                </c:pt>
                <c:pt idx="2">
                  <c:v>876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564-41B9-AB61-0DDC8259DA8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2E-3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2E-3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870</c:v>
                </c:pt>
                <c:pt idx="2">
                  <c:v>876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564-41B9-AB61-0DDC8259DA8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2E-3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2E-3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870</c:v>
                </c:pt>
                <c:pt idx="2">
                  <c:v>876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564-41B9-AB61-0DDC8259DA8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2E-3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2E-3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870</c:v>
                </c:pt>
                <c:pt idx="2">
                  <c:v>876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564-41B9-AB61-0DDC8259DA8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2E-3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2E-3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870</c:v>
                </c:pt>
                <c:pt idx="2">
                  <c:v>876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564-41B9-AB61-0DDC8259DA8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870</c:v>
                </c:pt>
                <c:pt idx="2">
                  <c:v>876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1.2928061977137122E-5</c:v>
                </c:pt>
                <c:pt idx="1">
                  <c:v>-5.5749704951883283E-4</c:v>
                </c:pt>
                <c:pt idx="2">
                  <c:v>-5.6143101580501196E-4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564-41B9-AB61-0DDC8259DA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3008016"/>
        <c:axId val="1"/>
      </c:scatterChart>
      <c:valAx>
        <c:axId val="7830080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30080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909774436090225"/>
          <c:y val="0.92375366568914952"/>
          <c:w val="0.6676691729323308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817931F-646E-0134-D79D-C9FFBE72F6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23"/>
  <sheetViews>
    <sheetView tabSelected="1" workbookViewId="0">
      <selection activeCell="E7" sqref="E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40</v>
      </c>
    </row>
    <row r="2" spans="1:7" x14ac:dyDescent="0.2">
      <c r="A2" t="s">
        <v>22</v>
      </c>
      <c r="B2" t="s">
        <v>41</v>
      </c>
      <c r="C2" s="3"/>
      <c r="D2" s="3"/>
    </row>
    <row r="3" spans="1:7" ht="13.5" thickBot="1" x14ac:dyDescent="0.25"/>
    <row r="4" spans="1:7" ht="14.25" thickTop="1" thickBot="1" x14ac:dyDescent="0.25">
      <c r="A4" s="5" t="s">
        <v>39</v>
      </c>
      <c r="C4" s="8">
        <v>52500.672599999998</v>
      </c>
      <c r="D4" s="9">
        <v>1.1909609999999999</v>
      </c>
    </row>
    <row r="5" spans="1:7" x14ac:dyDescent="0.2">
      <c r="C5" s="31" t="s">
        <v>37</v>
      </c>
    </row>
    <row r="6" spans="1:7" x14ac:dyDescent="0.2">
      <c r="A6" s="5" t="s">
        <v>0</v>
      </c>
    </row>
    <row r="7" spans="1:7" x14ac:dyDescent="0.2">
      <c r="A7" t="s">
        <v>1</v>
      </c>
      <c r="C7">
        <f>C4</f>
        <v>52500.672599999998</v>
      </c>
    </row>
    <row r="8" spans="1:7" x14ac:dyDescent="0.2">
      <c r="A8" t="s">
        <v>2</v>
      </c>
      <c r="C8">
        <f>D4</f>
        <v>1.1909609999999999</v>
      </c>
      <c r="D8" s="30"/>
    </row>
    <row r="9" spans="1:7" x14ac:dyDescent="0.2">
      <c r="A9" s="11" t="s">
        <v>29</v>
      </c>
      <c r="B9" s="12"/>
      <c r="C9" s="13">
        <v>-9.5</v>
      </c>
      <c r="D9" s="12" t="s">
        <v>30</v>
      </c>
      <c r="E9" s="12"/>
    </row>
    <row r="10" spans="1:7" ht="13.5" thickBot="1" x14ac:dyDescent="0.25">
      <c r="A10" s="12"/>
      <c r="B10" s="12"/>
      <c r="C10" s="4" t="s">
        <v>18</v>
      </c>
      <c r="D10" s="4" t="s">
        <v>19</v>
      </c>
      <c r="E10" s="12"/>
    </row>
    <row r="11" spans="1:7" x14ac:dyDescent="0.2">
      <c r="A11" s="12" t="s">
        <v>14</v>
      </c>
      <c r="B11" s="12"/>
      <c r="C11" s="24">
        <f ca="1">INTERCEPT(INDIRECT($G$11):G992,INDIRECT($F$11):F992)</f>
        <v>1.2928061977137122E-5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15</v>
      </c>
      <c r="B12" s="12"/>
      <c r="C12" s="24">
        <f ca="1">SLOPE(INDIRECT($G$11):G992,INDIRECT($F$11):F992)</f>
        <v>-6.5566104769651717E-7</v>
      </c>
      <c r="D12" s="3"/>
      <c r="E12" s="12"/>
    </row>
    <row r="13" spans="1:7" x14ac:dyDescent="0.2">
      <c r="A13" s="12" t="s">
        <v>17</v>
      </c>
      <c r="B13" s="12"/>
      <c r="C13" s="3" t="s">
        <v>12</v>
      </c>
      <c r="D13" s="16" t="s">
        <v>43</v>
      </c>
      <c r="E13" s="13">
        <v>1</v>
      </c>
    </row>
    <row r="14" spans="1:7" x14ac:dyDescent="0.2">
      <c r="A14" s="12"/>
      <c r="B14" s="12"/>
      <c r="C14" s="12"/>
      <c r="D14" s="16" t="s">
        <v>31</v>
      </c>
      <c r="E14" s="17">
        <f ca="1">NOW()+15018.5+$C$9/24</f>
        <v>60331.802702546294</v>
      </c>
    </row>
    <row r="15" spans="1:7" x14ac:dyDescent="0.2">
      <c r="A15" s="14" t="s">
        <v>16</v>
      </c>
      <c r="B15" s="12"/>
      <c r="C15" s="15">
        <f ca="1">(C7+C11)+(C8+C12)*INT(MAX(F21:F3533))</f>
        <v>53543.953874568979</v>
      </c>
      <c r="D15" s="16" t="s">
        <v>44</v>
      </c>
      <c r="E15" s="17">
        <f ca="1">ROUND(2*(E14-$C$7)/$C$8,0)/2+E13</f>
        <v>6576.5</v>
      </c>
    </row>
    <row r="16" spans="1:7" x14ac:dyDescent="0.2">
      <c r="A16" s="18" t="s">
        <v>3</v>
      </c>
      <c r="B16" s="12"/>
      <c r="C16" s="19">
        <f ca="1">+C8+C12</f>
        <v>1.1909603443389523</v>
      </c>
      <c r="D16" s="16" t="s">
        <v>32</v>
      </c>
      <c r="E16" s="26">
        <f ca="1">ROUND(2*(E14-$C$15)/$C$16,0)/2+E13</f>
        <v>5700.5</v>
      </c>
    </row>
    <row r="17" spans="1:17" ht="13.5" thickBot="1" x14ac:dyDescent="0.25">
      <c r="A17" s="16" t="s">
        <v>28</v>
      </c>
      <c r="B17" s="12"/>
      <c r="C17" s="12">
        <f>COUNT(C21:C2191)</f>
        <v>3</v>
      </c>
      <c r="D17" s="16" t="s">
        <v>33</v>
      </c>
      <c r="E17" s="20">
        <f ca="1">+$C$15+$C$16*E16-15018.5-$C$9/24</f>
        <v>45314.919150806512</v>
      </c>
    </row>
    <row r="18" spans="1:17" ht="14.25" thickTop="1" thickBot="1" x14ac:dyDescent="0.25">
      <c r="A18" s="18" t="s">
        <v>4</v>
      </c>
      <c r="B18" s="12"/>
      <c r="C18" s="21">
        <f ca="1">+C15</f>
        <v>53543.953874568979</v>
      </c>
      <c r="D18" s="22">
        <f ca="1">+C16</f>
        <v>1.1909603443389523</v>
      </c>
      <c r="E18" s="23" t="s">
        <v>34</v>
      </c>
    </row>
    <row r="19" spans="1:17" ht="13.5" thickTop="1" x14ac:dyDescent="0.2">
      <c r="A19" s="27" t="s">
        <v>35</v>
      </c>
      <c r="E19" s="28">
        <v>21</v>
      </c>
    </row>
    <row r="20" spans="1:17" ht="13.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38</v>
      </c>
      <c r="I20" s="7" t="s">
        <v>27</v>
      </c>
      <c r="J20" s="7" t="s">
        <v>45</v>
      </c>
      <c r="K20" s="7" t="s">
        <v>23</v>
      </c>
      <c r="L20" s="7" t="s">
        <v>24</v>
      </c>
      <c r="M20" s="7" t="s">
        <v>25</v>
      </c>
      <c r="N20" s="7" t="s">
        <v>26</v>
      </c>
      <c r="O20" s="7" t="s">
        <v>21</v>
      </c>
      <c r="P20" s="6" t="s">
        <v>20</v>
      </c>
      <c r="Q20" s="4" t="s">
        <v>13</v>
      </c>
    </row>
    <row r="21" spans="1:17" x14ac:dyDescent="0.2">
      <c r="A21" s="33" t="s">
        <v>38</v>
      </c>
      <c r="B21" s="32" t="s">
        <v>36</v>
      </c>
      <c r="C21" s="33">
        <v>52500.672599999998</v>
      </c>
      <c r="D21" s="29"/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1.2928061977137122E-5</v>
      </c>
      <c r="Q21" s="2">
        <f>+C21-15018.5</f>
        <v>37482.172599999998</v>
      </c>
    </row>
    <row r="22" spans="1:17" s="36" customFormat="1" x14ac:dyDescent="0.2">
      <c r="A22" s="35" t="s">
        <v>42</v>
      </c>
      <c r="B22" s="34"/>
      <c r="C22" s="35">
        <v>53536.81</v>
      </c>
      <c r="D22" s="35">
        <v>2E-3</v>
      </c>
      <c r="E22" s="36">
        <f>+(C22-C$7)/C$8</f>
        <v>870.00111674521645</v>
      </c>
      <c r="F22" s="36">
        <f>ROUND(2*E22,0)/2</f>
        <v>870</v>
      </c>
      <c r="G22" s="36">
        <f>+C22-(C$7+F22*C$8)</f>
        <v>1.3299999991431832E-3</v>
      </c>
      <c r="I22" s="36">
        <f>+G22</f>
        <v>1.3299999991431832E-3</v>
      </c>
      <c r="O22" s="36">
        <f ca="1">+C$11+C$12*$F22</f>
        <v>-5.5749704951883283E-4</v>
      </c>
      <c r="Q22" s="37">
        <f>+C22-15018.5</f>
        <v>38518.31</v>
      </c>
    </row>
    <row r="23" spans="1:17" s="36" customFormat="1" x14ac:dyDescent="0.2">
      <c r="A23" s="35" t="s">
        <v>42</v>
      </c>
      <c r="B23" s="34"/>
      <c r="C23" s="35">
        <v>53543.951999999997</v>
      </c>
      <c r="D23" s="35">
        <v>2E-3</v>
      </c>
      <c r="E23" s="36">
        <f>+(C23-C$7)/C$8</f>
        <v>875.99795459297115</v>
      </c>
      <c r="F23" s="36">
        <f>ROUND(2*E23,0)/2</f>
        <v>876</v>
      </c>
      <c r="G23" s="36">
        <f>+C23-(C$7+F23*C$8)</f>
        <v>-2.4360000024898909E-3</v>
      </c>
      <c r="I23" s="36">
        <f>+G23</f>
        <v>-2.4360000024898909E-3</v>
      </c>
      <c r="O23" s="36">
        <f ca="1">+C$11+C$12*$F23</f>
        <v>-5.6143101580501196E-4</v>
      </c>
      <c r="Q23" s="37">
        <f>+C23-15018.5</f>
        <v>38525.451999999997</v>
      </c>
    </row>
    <row r="24" spans="1:17" x14ac:dyDescent="0.2">
      <c r="C24" s="10"/>
      <c r="D24" s="10"/>
    </row>
    <row r="25" spans="1:17" x14ac:dyDescent="0.2">
      <c r="C25" s="10"/>
      <c r="D25" s="10"/>
    </row>
    <row r="26" spans="1:17" x14ac:dyDescent="0.2">
      <c r="C26" s="10"/>
      <c r="D26" s="10"/>
    </row>
    <row r="27" spans="1:17" x14ac:dyDescent="0.2">
      <c r="C27" s="10"/>
      <c r="D27" s="10"/>
    </row>
    <row r="28" spans="1:17" x14ac:dyDescent="0.2">
      <c r="C28" s="10"/>
      <c r="D28" s="10"/>
    </row>
    <row r="29" spans="1:17" x14ac:dyDescent="0.2">
      <c r="C29" s="10"/>
      <c r="D29" s="10"/>
    </row>
    <row r="30" spans="1:17" x14ac:dyDescent="0.2">
      <c r="C30" s="10"/>
      <c r="D30" s="10"/>
    </row>
    <row r="31" spans="1:17" x14ac:dyDescent="0.2">
      <c r="C31" s="10"/>
      <c r="D31" s="10"/>
    </row>
    <row r="32" spans="1:17" x14ac:dyDescent="0.2">
      <c r="C32" s="10"/>
      <c r="D32" s="10"/>
    </row>
    <row r="33" spans="3:4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2024-01-22T06:15:53Z</dcterms:modified>
</cp:coreProperties>
</file>