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7543180-32AF-435C-BB16-6ACA9EE64A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I22" i="1" s="1"/>
  <c r="D9" i="1"/>
  <c r="E9" i="1"/>
  <c r="F16" i="1"/>
  <c r="C17" i="1"/>
  <c r="Q21" i="1"/>
  <c r="E23" i="1"/>
  <c r="F23" i="1"/>
  <c r="G23" i="1" s="1"/>
  <c r="K23" i="1" s="1"/>
  <c r="E21" i="1"/>
  <c r="F21" i="1"/>
  <c r="G21" i="1" s="1"/>
  <c r="H21" i="1" s="1"/>
  <c r="C12" i="1"/>
  <c r="C11" i="1"/>
  <c r="O22" i="1" l="1"/>
  <c r="O21" i="1"/>
  <c r="C15" i="1"/>
  <c r="F18" i="1" s="1"/>
  <c r="O23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<sst xmlns="http://schemas.openxmlformats.org/spreadsheetml/2006/main" count="56" uniqueCount="51">
  <si>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</si>
  <si>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</si>
  <si>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</si>
  <si>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</si>
  <si>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</si>
  <si>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</si>
  <si>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</si>
  <si>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</si>
  <si>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</si>
  <si>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</si>
  <si>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</si>
  <si>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</si>
  <si>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</si>
  <si>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</si>
  <si>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</si>
  <si>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</si>
  <si>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</si>
  <si>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</si>
  <si>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</si>
  <si>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</si>
  <si>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</si>
  <si>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</si>
  <si>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</si>
  <si>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</si>
  <si>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</si>
  <si>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</si>
  <si>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</si>
  <si>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</si>
  <si>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</si>
  <si>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</si>
  <si>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</si>
  <si>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</si>
  <si>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</si>
  <si>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</si>
  <si>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</si>
  <si>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</si>
  <si>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</si>
  <si>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</si>
  <si>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</si>
  <si>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</si>
  <si>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CCD</t>
  </si>
  <si>
    <t>V0747 Cen</t>
  </si>
  <si>
    <t>G8261-0171</t>
  </si>
  <si>
    <t>EB/KE</t>
  </si>
  <si>
    <t>pr_0</t>
  </si>
  <si>
    <t xml:space="preserve">A9/F0V           </t>
  </si>
  <si>
    <t>V0747 Cen / GSC 8261-0171</t>
  </si>
  <si>
    <t>Kreiner</t>
  </si>
  <si>
    <t>GCVS</t>
  </si>
  <si>
    <t>OEJV 0179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</si>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</sst>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V0747 Cen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F2-49D2-8E87-B55695B1D1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-1.7968599931919016E-3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F2-49D2-8E87-B55695B1D1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F2-49D2-8E87-B55695B1D1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-1.6584799959673546E-3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F2-49D2-8E87-B55695B1D1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F2-49D2-8E87-B55695B1D1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F2-49D2-8E87-B55695B1D1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F2-49D2-8E87-B55695B1D1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-3.884318850185211E-4</c:v>
                </c:pt>
                <c:pt idx="1">
                  <c:v>-1.0952083029791588E-3</c:v>
                </c:pt>
                <c:pt idx="2">
                  <c:v>-1.9716998011615767E-3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F2-49D2-8E87-B55695B1D1B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3823</c:v>
                </c:pt>
                <c:pt idx="2">
                  <c:v>8564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F2-49D2-8E87-B55695B1D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888912"/>
        <c:axId val="1"/>
      </c:scatterChart>
      <c:valAx>
        <c:axId val="593888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888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C09AEE-5F09-1D0D-5D26-A09F03624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8" t="s">
        <v>41</v>
      </c>
      <c r="G1" s="31">
        <v>0</v>
      </c>
      <c r="H1" s="32"/>
      <c r="I1" s="39" t="s">
        <v>42</v>
      </c>
      <c r="J1" s="38" t="s">
        <v>41</v>
      </c>
      <c r="K1" s="40">
        <v>13.392379999999999</v>
      </c>
      <c r="L1" s="34">
        <v>-45.055399999999999</v>
      </c>
      <c r="M1" s="35">
        <v>52500.053999999996</v>
      </c>
      <c r="N1" s="35">
        <v>0.53719481999999996</v>
      </c>
      <c r="O1" s="33" t="s">
        <v>43</v>
      </c>
      <c r="P1" s="41">
        <v>9.86</v>
      </c>
      <c r="Q1" s="41">
        <v>10.46</v>
      </c>
      <c r="R1" s="42" t="s">
        <v>44</v>
      </c>
      <c r="S1" s="33" t="s">
        <v>45</v>
      </c>
    </row>
    <row r="2" spans="1:19" x14ac:dyDescent="0.2">
      <c r="A2" t="s">
        <v>24</v>
      </c>
      <c r="B2" t="s">
        <v>43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>
        <v>54553.748</v>
      </c>
      <c r="D4" s="28">
        <v>0.53719479999999997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6">
        <v>52500.053999999996</v>
      </c>
      <c r="D7" s="29" t="s">
        <v>47</v>
      </c>
    </row>
    <row r="8" spans="1:19" x14ac:dyDescent="0.2">
      <c r="A8" t="s">
        <v>4</v>
      </c>
      <c r="C8" s="46">
        <v>0.53719481999999996</v>
      </c>
      <c r="D8" s="29" t="s">
        <v>47</v>
      </c>
    </row>
    <row r="9" spans="1:19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INTERCEPT(INDIRECT($E$9):G992,INDIRECT($D$9):F992)</f>
        <v>-3.884318850185211E-4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SLOPE(INDIRECT($E$9):G992,INDIRECT($D$9):F992)</f>
        <v>-1.8487481505640536E-7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57100.588466780195</v>
      </c>
      <c r="E15" s="14" t="s">
        <v>35</v>
      </c>
      <c r="F15" s="36">
        <v>1</v>
      </c>
    </row>
    <row r="16" spans="1:19" x14ac:dyDescent="0.2">
      <c r="A16" s="16" t="s">
        <v>5</v>
      </c>
      <c r="B16" s="10"/>
      <c r="C16" s="17">
        <f ca="1">+C8+C12</f>
        <v>0.53719463512518495</v>
      </c>
      <c r="E16" s="14" t="s">
        <v>31</v>
      </c>
      <c r="F16" s="37">
        <f ca="1">NOW()+15018.5+$C$5/24</f>
        <v>60331.808043749996</v>
      </c>
    </row>
    <row r="17" spans="1:21" ht="13.5" thickBot="1" x14ac:dyDescent="0.25">
      <c r="A17" s="14" t="s">
        <v>28</v>
      </c>
      <c r="B17" s="10"/>
      <c r="C17" s="10">
        <f>COUNT(C21:C2191)</f>
        <v>3</v>
      </c>
      <c r="E17" s="14" t="s">
        <v>36</v>
      </c>
      <c r="F17" s="15">
        <f ca="1">ROUND(2*(F16-$C$7)/$C$8,0)/2+F15</f>
        <v>14580</v>
      </c>
    </row>
    <row r="18" spans="1:21" ht="14.25" thickTop="1" thickBot="1" x14ac:dyDescent="0.25">
      <c r="A18" s="16" t="s">
        <v>6</v>
      </c>
      <c r="B18" s="10"/>
      <c r="C18" s="19">
        <f ca="1">+C15</f>
        <v>57100.588466780195</v>
      </c>
      <c r="D18" s="20">
        <f ca="1">+C16</f>
        <v>0.53719463512518495</v>
      </c>
      <c r="E18" s="14" t="s">
        <v>37</v>
      </c>
      <c r="F18" s="23">
        <f ca="1">ROUND(2*(F16-$C$15)/$C$16,0)/2+F15</f>
        <v>6016</v>
      </c>
    </row>
    <row r="19" spans="1:21" ht="13.5" thickTop="1" x14ac:dyDescent="0.2">
      <c r="E19" s="14" t="s">
        <v>32</v>
      </c>
      <c r="F19" s="18">
        <f ca="1">+$C$15+$C$16*F18-15018.5-$C$5/24</f>
        <v>45314.247225026644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50</v>
      </c>
      <c r="K20" s="7" t="s">
        <v>40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47</v>
      </c>
      <c r="C21" s="8">
        <v>52500.053999999996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-3.884318850185211E-4</v>
      </c>
      <c r="Q21" s="2">
        <f>+C21-15018.5</f>
        <v>37481.553999999996</v>
      </c>
    </row>
    <row r="22" spans="1:21" x14ac:dyDescent="0.2">
      <c r="A22" t="s">
        <v>48</v>
      </c>
      <c r="C22" s="8">
        <v>54553.748</v>
      </c>
      <c r="D22" s="8"/>
      <c r="E22">
        <f>+(C22-C$7)/C$8</f>
        <v>3822.996655105504</v>
      </c>
      <c r="F22">
        <f>ROUND(2*E22,0)/2</f>
        <v>3823</v>
      </c>
      <c r="G22">
        <f>+C22-(C$7+F22*C$8)</f>
        <v>-1.7968599931919016E-3</v>
      </c>
      <c r="I22">
        <f>+G22</f>
        <v>-1.7968599931919016E-3</v>
      </c>
      <c r="O22">
        <f ca="1">+C$11+C$12*$F22</f>
        <v>-1.0952083029791588E-3</v>
      </c>
      <c r="Q22" s="2">
        <f>+C22-15018.5</f>
        <v>39535.248</v>
      </c>
    </row>
    <row r="23" spans="1:21" x14ac:dyDescent="0.2">
      <c r="A23" s="43" t="s">
        <v>49</v>
      </c>
      <c r="B23" s="44" t="s">
        <v>0</v>
      </c>
      <c r="C23" s="45">
        <v>57100.588779999998</v>
      </c>
      <c r="D23" s="45">
        <v>2.0000000000000001E-4</v>
      </c>
      <c r="E23">
        <f>+(C23-C$7)/C$8</f>
        <v>8563.9969127029217</v>
      </c>
      <c r="F23">
        <f>ROUND(2*E23,0)/2</f>
        <v>8564</v>
      </c>
      <c r="G23">
        <f>+C23-(C$7+F23*C$8)</f>
        <v>-1.6584799959673546E-3</v>
      </c>
      <c r="K23">
        <f>+G23</f>
        <v>-1.6584799959673546E-3</v>
      </c>
      <c r="O23">
        <f ca="1">+C$11+C$12*$F23</f>
        <v>-1.9716998011615767E-3</v>
      </c>
      <c r="Q23" s="2">
        <f>+C23-15018.5</f>
        <v>42082.088779999998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201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2024-01-22T06:23:35Z</dcterms:modified>
</cp:coreProperties>
</file>