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74CE477-E89A-42CA-A213-9F842DEDD9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D9" i="1"/>
  <c r="C9" i="1"/>
  <c r="Q22" i="1"/>
  <c r="C21" i="1"/>
  <c r="R22" i="1"/>
  <c r="A21" i="1"/>
  <c r="C7" i="1"/>
  <c r="E23" i="1"/>
  <c r="F23" i="1"/>
  <c r="C8" i="1"/>
  <c r="E21" i="1"/>
  <c r="F21" i="1"/>
  <c r="G21" i="1"/>
  <c r="I21" i="1"/>
  <c r="F17" i="1"/>
  <c r="C17" i="1"/>
  <c r="Q21" i="1"/>
  <c r="G23" i="1"/>
  <c r="I23" i="1"/>
  <c r="E22" i="1"/>
  <c r="F22" i="1"/>
  <c r="G22" i="1"/>
  <c r="I22" i="1"/>
  <c r="C12" i="1"/>
  <c r="C11" i="1"/>
  <c r="O23" i="1" l="1"/>
  <c r="O22" i="1"/>
  <c r="O21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<sst xmlns="http://schemas.openxmlformats.org/spreadsheetml/2006/main" count="52" uniqueCount="46">
  <si>
    <t>OEJV 0191</t>
  </si>
  <si>
    <t>OEJV 0181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</si>
  <si>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</si>
  <si>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</si>
  <si>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</si>
  <si>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</si>
  <si>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</si>
  <si>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</si>
  <si>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</si>
  <si>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</si>
  <si>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</si>
  <si>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</si>
  <si>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</si>
  <si>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</si>
  <si>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</si>
  <si>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</si>
  <si>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</si>
  <si>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</si>
  <si>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</si>
  <si>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</si>
  <si>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</si>
  <si>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</si>
  <si>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</si>
  <si>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</si>
  <si>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</si>
  <si>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</si>
  <si>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</si>
  <si>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</si>
  <si>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</si>
  <si>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</si>
  <si>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</si>
  <si>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</si>
  <si>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</si>
  <si>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</si>
  <si>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</si>
  <si>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</si>
  <si>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</si>
  <si>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</si>
  <si>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</si>
  <si>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G7790-2274_Cen.xls</t>
  </si>
  <si>
    <t>EA</t>
  </si>
  <si>
    <t>IBVS 5495 Eph.</t>
  </si>
  <si>
    <t>IBVS 5495</t>
  </si>
  <si>
    <t>Cen</t>
  </si>
  <si>
    <t>V1200 Cen / GSC 7790-2274 / NSV 19977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</si>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</sst>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1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V1200 Cen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E-45C8-92E5-62ACBED28A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4.3799999984912574E-3</c:v>
                </c:pt>
                <c:pt idx="2">
                  <c:v>7.3979999942821451E-3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E-45C8-92E5-62ACBED28A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EE-45C8-92E5-62ACBED28A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EE-45C8-92E5-62ACBED28A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EE-45C8-92E5-62ACBED28A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EE-45C8-92E5-62ACBED28A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EE-45C8-92E5-62ACBED28A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3630</c:v>
                </c:pt>
                <c:pt idx="2">
                  <c:v>3773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-5.3842218007383105E-5</c:v>
                </c:pt>
                <c:pt idx="1">
                  <c:v>5.8006062120706742E-3</c:v>
                </c:pt>
                <c:pt idx="2">
                  <c:v>6.0312359987101131E-3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EE-45C8-92E5-62ACBED2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72360"/>
        <c:axId val="1"/>
      </c:scatterChart>
      <c:valAx>
        <c:axId val="58477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5549374130736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8266B0-72C7-E4A0-1D5C-235121557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44</v>
      </c>
      <c r="E1" s="30"/>
      <c r="F1" s="30" t="s">
        <v>39</v>
      </c>
      <c r="G1" s="31" t="s">
        <v>40</v>
      </c>
      <c r="H1" s="10" t="s">
        <v>41</v>
      </c>
      <c r="I1" s="32">
        <v>48509.652000000002</v>
      </c>
      <c r="J1" s="32">
        <v>2.4828739999999998</v>
      </c>
      <c r="K1" s="33" t="s">
        <v>42</v>
      </c>
      <c r="L1" s="29" t="s">
        <v>43</v>
      </c>
    </row>
    <row r="2" spans="1:12" x14ac:dyDescent="0.2">
      <c r="A2" t="s">
        <v>28</v>
      </c>
      <c r="B2" t="s">
        <v>40</v>
      </c>
      <c r="C2" s="9" t="s">
        <v>43</v>
      </c>
      <c r="D2" t="s">
        <v>39</v>
      </c>
    </row>
    <row r="3" spans="1:12" ht="13.5" thickBot="1" x14ac:dyDescent="0.25"/>
    <row r="4" spans="1:12" ht="14.25" thickTop="1" thickBot="1" x14ac:dyDescent="0.25">
      <c r="A4" s="28" t="s">
        <v>41</v>
      </c>
      <c r="C4" s="7">
        <v>48509.652000000002</v>
      </c>
      <c r="D4" s="8">
        <v>2.4828739999999998</v>
      </c>
    </row>
    <row r="5" spans="1:12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12" x14ac:dyDescent="0.2">
      <c r="A6" s="4" t="s">
        <v>6</v>
      </c>
    </row>
    <row r="7" spans="1:12" x14ac:dyDescent="0.2">
      <c r="A7" t="s">
        <v>7</v>
      </c>
      <c r="C7">
        <f>+C4</f>
        <v>48509.652000000002</v>
      </c>
    </row>
    <row r="8" spans="1:12" x14ac:dyDescent="0.2">
      <c r="A8" t="s">
        <v>8</v>
      </c>
      <c r="C8">
        <f>+D4</f>
        <v>2.4828739999999998</v>
      </c>
    </row>
    <row r="9" spans="1:12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12" x14ac:dyDescent="0.2">
      <c r="A11" s="11" t="s">
        <v>20</v>
      </c>
      <c r="B11" s="11"/>
      <c r="C11" s="23">
        <f ca="1">INTERCEPT(INDIRECT($D$9):G992,INDIRECT($C$9):F992)</f>
        <v>-5.3842218007383105E-5</v>
      </c>
      <c r="D11" s="13"/>
      <c r="E11" s="11"/>
    </row>
    <row r="12" spans="1:12" x14ac:dyDescent="0.2">
      <c r="A12" s="11" t="s">
        <v>21</v>
      </c>
      <c r="B12" s="11"/>
      <c r="C12" s="23">
        <f ca="1">SLOPE(INDIRECT($D$9):G992,INDIRECT($C$9):F992)</f>
        <v>1.612795710765305E-6</v>
      </c>
      <c r="D12" s="13"/>
      <c r="E12" s="11"/>
    </row>
    <row r="13" spans="1:12" x14ac:dyDescent="0.2">
      <c r="A13" s="11" t="s">
        <v>23</v>
      </c>
      <c r="B13" s="11"/>
      <c r="C13" s="13" t="s">
        <v>18</v>
      </c>
    </row>
    <row r="14" spans="1:12" x14ac:dyDescent="0.2">
      <c r="A14" s="11"/>
      <c r="B14" s="11"/>
      <c r="C14" s="11"/>
    </row>
    <row r="15" spans="1:12" x14ac:dyDescent="0.2">
      <c r="A15" s="14" t="s">
        <v>22</v>
      </c>
      <c r="B15" s="11"/>
      <c r="C15" s="15">
        <f ca="1">(C7+C11)+(C8+C12)*INT(MAX(F21:F3533))</f>
        <v>57877.541633236004</v>
      </c>
      <c r="E15" s="13"/>
      <c r="F15" s="11"/>
    </row>
    <row r="16" spans="1:12" x14ac:dyDescent="0.2">
      <c r="A16" s="18" t="s">
        <v>9</v>
      </c>
      <c r="B16" s="11"/>
      <c r="C16" s="19">
        <f ca="1">+C8+C12</f>
        <v>2.4828756127957106</v>
      </c>
      <c r="E16" s="11"/>
      <c r="F16" s="11"/>
    </row>
    <row r="17" spans="1:18" ht="13.5" thickBot="1" x14ac:dyDescent="0.25">
      <c r="A17" s="16" t="s">
        <v>32</v>
      </c>
      <c r="B17" s="11"/>
      <c r="C17" s="11">
        <f>COUNT(C21:C2191)</f>
        <v>3</v>
      </c>
      <c r="E17" s="16" t="s">
        <v>35</v>
      </c>
      <c r="F17" s="17">
        <f ca="1">TODAY()+15018.5-B5/24</f>
        <v>60331.5</v>
      </c>
    </row>
    <row r="18" spans="1:18" ht="14.25" thickTop="1" thickBot="1" x14ac:dyDescent="0.25">
      <c r="A18" s="18" t="s">
        <v>10</v>
      </c>
      <c r="B18" s="11"/>
      <c r="C18" s="21">
        <f ca="1">+C15</f>
        <v>57877.541633236004</v>
      </c>
      <c r="D18" s="22">
        <f ca="1">+C16</f>
        <v>2.4828756127957106</v>
      </c>
      <c r="E18" s="16" t="s">
        <v>36</v>
      </c>
      <c r="F18" s="17">
        <f ca="1">ROUND(2*(F17-C15)/C16,0)/2+1</f>
        <v>989.5</v>
      </c>
    </row>
    <row r="19" spans="1:18" ht="13.5" thickTop="1" x14ac:dyDescent="0.2">
      <c r="E19" s="16" t="s">
        <v>37</v>
      </c>
      <c r="F19" s="20">
        <f ca="1">+C15+C16*F18-15018.5-C5/24</f>
        <v>45316.242885430693</v>
      </c>
    </row>
    <row r="20" spans="1:18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5</v>
      </c>
      <c r="I20" s="6" t="s">
        <v>45</v>
      </c>
      <c r="J20" s="6" t="s">
        <v>2</v>
      </c>
      <c r="K20" s="6" t="s">
        <v>4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8" x14ac:dyDescent="0.2">
      <c r="A21" t="str">
        <f>$K$1</f>
        <v>IBVS 5495</v>
      </c>
      <c r="C21" s="9">
        <f>+$C$4</f>
        <v>48509.652000000002</v>
      </c>
      <c r="D21" s="9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-5.3842218007383105E-5</v>
      </c>
      <c r="Q21" s="2">
        <f>+C21-15018.5</f>
        <v>33491.152000000002</v>
      </c>
    </row>
    <row r="22" spans="1:18" x14ac:dyDescent="0.2">
      <c r="A22" s="34" t="s">
        <v>1</v>
      </c>
      <c r="B22" s="35" t="s">
        <v>3</v>
      </c>
      <c r="C22" s="36">
        <v>57522.489000000001</v>
      </c>
      <c r="D22" s="36">
        <v>0.01</v>
      </c>
      <c r="E22">
        <f>+(C22-C$7)/C$8</f>
        <v>3630.0017640846859</v>
      </c>
      <c r="F22">
        <f>ROUND(2*E22,0)/2</f>
        <v>3630</v>
      </c>
      <c r="G22">
        <f>+C22-(C$7+F22*C$8)</f>
        <v>4.3799999984912574E-3</v>
      </c>
      <c r="I22">
        <f>+G22</f>
        <v>4.3799999984912574E-3</v>
      </c>
      <c r="O22">
        <f ca="1">+C$11+C$12*$F22</f>
        <v>5.8006062120706742E-3</v>
      </c>
      <c r="Q22" s="2">
        <f>+C22-15018.5</f>
        <v>42503.989000000001</v>
      </c>
      <c r="R22" t="str">
        <f>IF(ABS(C22-C21)&lt;0.00001,1,"")</f>
        <v/>
      </c>
    </row>
    <row r="23" spans="1:18" x14ac:dyDescent="0.2">
      <c r="A23" s="37" t="s">
        <v>0</v>
      </c>
      <c r="B23" s="38" t="s">
        <v>3</v>
      </c>
      <c r="C23" s="39">
        <v>57877.542999999998</v>
      </c>
      <c r="D23" s="39">
        <v>8.0000000000000002E-3</v>
      </c>
      <c r="E23">
        <f>+(C23-C$7)/C$8</f>
        <v>3773.0029796115296</v>
      </c>
      <c r="F23">
        <f>ROUND(2*E23,0)/2</f>
        <v>3773</v>
      </c>
      <c r="G23">
        <f>+C23-(C$7+F23*C$8)</f>
        <v>7.3979999942821451E-3</v>
      </c>
      <c r="I23">
        <f>+G23</f>
        <v>7.3979999942821451E-3</v>
      </c>
      <c r="O23">
        <f ca="1">+C$11+C$12*$F23</f>
        <v>6.0312359987101131E-3</v>
      </c>
      <c r="Q23" s="2">
        <f>+C23-15018.5</f>
        <v>42859.042999999998</v>
      </c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2014" r:id="rId1" display="http://vsolj.cetus-net.org/bulletin.html"/>
    <hyperlink ref="H64644" r:id="rId2" display="http://vsolj.cetus-net.org/bulletin.html"/>
    <hyperlink ref="H64637" r:id="rId3" display="https://www.aavso.org/ejaavso"/>
    <hyperlink ref="I64644" r:id="rId4" display="http://vsolj.cetus-net.org/bulletin.html"/>
    <hyperlink ref="AQ58295" r:id="rId5" display="http://cdsbib.u-strasbg.fr/cgi-bin/cdsbib?1990RMxAA..21..381G"/>
    <hyperlink ref="H64641" r:id="rId6" display="https://www.aavso.org/ejaavso"/>
    <hyperlink ref="AP5659" r:id="rId7" display="http://cdsbib.u-strasbg.fr/cgi-bin/cdsbib?1990RMxAA..21..381G"/>
    <hyperlink ref="AP5662" r:id="rId8" display="http://cdsbib.u-strasbg.fr/cgi-bin/cdsbib?1990RMxAA..21..381G"/>
    <hyperlink ref="AP5660" r:id="rId9" display="http://cdsbib.u-strasbg.fr/cgi-bin/cdsbib?1990RMxAA..21..381G"/>
    <hyperlink ref="AP5644" r:id="rId10" display="http://cdsbib.u-strasbg.fr/cgi-bin/cdsbib?1990RMxAA..21..381G"/>
    <hyperlink ref="AQ5873" r:id="rId11" display="http://cdsbib.u-strasbg.fr/cgi-bin/cdsbib?1990RMxAA..21..381G"/>
    <hyperlink ref="AQ5877" r:id="rId12" display="http://cdsbib.u-strasbg.fr/cgi-bin/cdsbib?1990RMxAA..21..381G"/>
    <hyperlink ref="AQ21" r:id="rId13" display="http://cdsbib.u-strasbg.fr/cgi-bin/cdsbib?1990RMxAA..21..381G"/>
    <hyperlink ref="I2765" r:id="rId14" display="http://vsolj.cetus-net.org/bulletin.html"/>
    <hyperlink ref="H2765" r:id="rId15" display="http://vsolj.cetus-net.org/bulletin.html"/>
    <hyperlink ref="AQ682" r:id="rId16" display="http://cdsbib.u-strasbg.fr/cgi-bin/cdsbib?1990RMxAA..21..381G"/>
    <hyperlink ref="AQ681" r:id="rId17" display="http://cdsbib.u-strasbg.fr/cgi-bin/cdsbib?1990RMxAA..21..381G"/>
    <hyperlink ref="AP3935" r:id="rId18" display="http://cdsbib.u-strasbg.fr/cgi-bin/cdsbib?1990RMxAA..21..381G"/>
    <hyperlink ref="AP3953" r:id="rId19" display="http://cdsbib.u-strasbg.fr/cgi-bin/cdsbib?1990RMxAA..21..381G"/>
    <hyperlink ref="AP3954" r:id="rId20" display="http://cdsbib.u-strasbg.fr/cgi-bin/cdsbib?1990RMxAA..21..381G"/>
    <hyperlink ref="AP395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2024-01-22T06:47:37Z</dcterms:modified>
</cp:coreProperties>
</file>