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24A521D-F1EB-4D74-B0B8-FE0564BEA3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57" i="1" l="1"/>
  <c r="F57" i="1"/>
  <c r="D9" i="1"/>
  <c r="C9" i="1"/>
  <c r="Q21" i="1"/>
  <c r="Q23" i="1"/>
  <c r="Q24" i="1"/>
  <c r="Q25" i="1"/>
  <c r="Q26" i="1"/>
  <c r="Q27" i="1"/>
  <c r="Q28" i="1"/>
  <c r="Q29" i="1"/>
  <c r="Q40" i="1"/>
  <c r="Q41" i="1"/>
  <c r="Q46" i="1"/>
  <c r="Q47" i="1"/>
  <c r="Q48" i="1"/>
  <c r="Q52" i="1"/>
  <c r="Q53" i="1"/>
  <c r="Q54" i="1"/>
  <c r="Q55" i="1"/>
  <c r="Q56" i="1"/>
  <c r="Q57" i="1"/>
  <c r="Q58" i="1"/>
  <c r="Q59" i="1"/>
  <c r="Q61" i="1"/>
  <c r="G29" i="3"/>
  <c r="C29" i="3"/>
  <c r="G51" i="3"/>
  <c r="C51" i="3"/>
  <c r="G28" i="3"/>
  <c r="C28" i="3"/>
  <c r="G50" i="3"/>
  <c r="C50" i="3"/>
  <c r="G49" i="3"/>
  <c r="C49" i="3"/>
  <c r="G48" i="3"/>
  <c r="C48" i="3"/>
  <c r="E48" i="3"/>
  <c r="G47" i="3"/>
  <c r="C47" i="3"/>
  <c r="G46" i="3"/>
  <c r="C46" i="3"/>
  <c r="G45" i="3"/>
  <c r="C45" i="3"/>
  <c r="G44" i="3"/>
  <c r="C44" i="3"/>
  <c r="G43" i="3"/>
  <c r="C43" i="3"/>
  <c r="G27" i="3"/>
  <c r="C27" i="3"/>
  <c r="G26" i="3"/>
  <c r="C26" i="3"/>
  <c r="G25" i="3"/>
  <c r="C25" i="3"/>
  <c r="G42" i="3"/>
  <c r="C42" i="3"/>
  <c r="G41" i="3"/>
  <c r="C41" i="3"/>
  <c r="G40" i="3"/>
  <c r="C40" i="3"/>
  <c r="G24" i="3"/>
  <c r="C24" i="3"/>
  <c r="G23" i="3"/>
  <c r="C23" i="3"/>
  <c r="G22" i="3"/>
  <c r="C22" i="3"/>
  <c r="G21" i="3"/>
  <c r="C21" i="3"/>
  <c r="G39" i="3"/>
  <c r="C39" i="3"/>
  <c r="G38" i="3"/>
  <c r="C38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H29" i="3"/>
  <c r="B29" i="3"/>
  <c r="D29" i="3"/>
  <c r="A29" i="3"/>
  <c r="H51" i="3"/>
  <c r="B51" i="3"/>
  <c r="D51" i="3"/>
  <c r="A51" i="3"/>
  <c r="H28" i="3"/>
  <c r="B28" i="3"/>
  <c r="D28" i="3"/>
  <c r="A28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27" i="3"/>
  <c r="B27" i="3"/>
  <c r="D27" i="3"/>
  <c r="A27" i="3"/>
  <c r="H26" i="3"/>
  <c r="B26" i="3"/>
  <c r="D26" i="3"/>
  <c r="A26" i="3"/>
  <c r="H25" i="3"/>
  <c r="B25" i="3"/>
  <c r="D25" i="3"/>
  <c r="A25" i="3"/>
  <c r="H42" i="3"/>
  <c r="B42" i="3"/>
  <c r="D42" i="3"/>
  <c r="A42" i="3"/>
  <c r="H41" i="3"/>
  <c r="B41" i="3"/>
  <c r="D41" i="3"/>
  <c r="A41" i="3"/>
  <c r="H40" i="3"/>
  <c r="B40" i="3"/>
  <c r="D40" i="3"/>
  <c r="A40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39" i="3"/>
  <c r="B39" i="3"/>
  <c r="D39" i="3"/>
  <c r="A39" i="3"/>
  <c r="H38" i="3"/>
  <c r="B38" i="3"/>
  <c r="D38" i="3"/>
  <c r="A38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F16" i="1"/>
  <c r="F17" i="1" s="1"/>
  <c r="C17" i="1"/>
  <c r="C7" i="2"/>
  <c r="C8" i="2"/>
  <c r="F11" i="2"/>
  <c r="G11" i="2"/>
  <c r="E15" i="2"/>
  <c r="C17" i="2"/>
  <c r="Q21" i="2"/>
  <c r="Q22" i="2"/>
  <c r="Q23" i="2"/>
  <c r="Q24" i="2"/>
  <c r="Q25" i="2"/>
  <c r="Q26" i="2"/>
  <c r="Q27" i="2"/>
  <c r="Q28" i="2"/>
  <c r="Q29" i="2"/>
  <c r="E30" i="2"/>
  <c r="F30" i="2"/>
  <c r="Q30" i="2"/>
  <c r="Q31" i="2"/>
  <c r="Q32" i="2"/>
  <c r="Q33" i="2"/>
  <c r="Q34" i="2"/>
  <c r="Q35" i="2"/>
  <c r="Q36" i="2"/>
  <c r="Q37" i="2"/>
  <c r="Q38" i="2"/>
  <c r="Q39" i="2"/>
  <c r="Q40" i="2"/>
  <c r="Q62" i="1"/>
  <c r="Q60" i="1"/>
  <c r="Q30" i="1"/>
  <c r="Q31" i="1"/>
  <c r="Q32" i="1"/>
  <c r="Q33" i="1"/>
  <c r="Q34" i="1"/>
  <c r="Q35" i="1"/>
  <c r="Q36" i="1"/>
  <c r="Q37" i="1"/>
  <c r="Q38" i="1"/>
  <c r="Q39" i="1"/>
  <c r="Q42" i="1"/>
  <c r="Q43" i="1"/>
  <c r="Q44" i="1"/>
  <c r="Q45" i="1"/>
  <c r="Q49" i="1"/>
  <c r="Q50" i="1"/>
  <c r="Q51" i="1"/>
  <c r="C7" i="1"/>
  <c r="E21" i="1"/>
  <c r="F21" i="1"/>
  <c r="C8" i="1"/>
  <c r="E37" i="1"/>
  <c r="F37" i="1"/>
  <c r="Q22" i="1"/>
  <c r="E32" i="2"/>
  <c r="F32" i="2"/>
  <c r="E30" i="3"/>
  <c r="E45" i="3"/>
  <c r="E22" i="1"/>
  <c r="F22" i="1"/>
  <c r="E29" i="1"/>
  <c r="F29" i="1"/>
  <c r="E50" i="3"/>
  <c r="E32" i="1"/>
  <c r="F32" i="1"/>
  <c r="E34" i="2"/>
  <c r="F34" i="2"/>
  <c r="E36" i="2"/>
  <c r="F36" i="2"/>
  <c r="E38" i="2"/>
  <c r="F38" i="2"/>
  <c r="E22" i="2"/>
  <c r="F22" i="2"/>
  <c r="G22" i="2"/>
  <c r="I22" i="2"/>
  <c r="E13" i="3"/>
  <c r="E40" i="3"/>
  <c r="E54" i="1"/>
  <c r="F54" i="1"/>
  <c r="E40" i="2"/>
  <c r="F40" i="2"/>
  <c r="E18" i="3"/>
  <c r="E42" i="1"/>
  <c r="F42" i="1"/>
  <c r="E24" i="1"/>
  <c r="F24" i="1"/>
  <c r="E24" i="2"/>
  <c r="F24" i="2"/>
  <c r="G24" i="2"/>
  <c r="I24" i="2"/>
  <c r="E26" i="2"/>
  <c r="F26" i="2"/>
  <c r="E19" i="3"/>
  <c r="E47" i="3"/>
  <c r="E51" i="1"/>
  <c r="F51" i="1"/>
  <c r="E28" i="2"/>
  <c r="F28" i="2"/>
  <c r="E37" i="3"/>
  <c r="E22" i="3"/>
  <c r="E46" i="1"/>
  <c r="F46" i="1"/>
  <c r="E23" i="2"/>
  <c r="F23" i="2"/>
  <c r="G23" i="2"/>
  <c r="I23" i="2"/>
  <c r="E27" i="2"/>
  <c r="F27" i="2"/>
  <c r="G27" i="2"/>
  <c r="I27" i="2"/>
  <c r="G28" i="2"/>
  <c r="I28" i="2"/>
  <c r="E31" i="2"/>
  <c r="F31" i="2"/>
  <c r="G31" i="2"/>
  <c r="I31" i="2"/>
  <c r="G32" i="2"/>
  <c r="I32" i="2"/>
  <c r="E35" i="2"/>
  <c r="F35" i="2"/>
  <c r="G35" i="2"/>
  <c r="I35" i="2"/>
  <c r="G36" i="2"/>
  <c r="I36" i="2"/>
  <c r="E39" i="2"/>
  <c r="F39" i="2"/>
  <c r="G39" i="2"/>
  <c r="J39" i="2"/>
  <c r="G40" i="2"/>
  <c r="J40" i="2"/>
  <c r="E21" i="2"/>
  <c r="F21" i="2"/>
  <c r="G21" i="2"/>
  <c r="H21" i="2"/>
  <c r="E25" i="2"/>
  <c r="F25" i="2"/>
  <c r="G25" i="2"/>
  <c r="I25" i="2"/>
  <c r="G26" i="2"/>
  <c r="I26" i="2"/>
  <c r="E29" i="2"/>
  <c r="F29" i="2"/>
  <c r="G29" i="2"/>
  <c r="I29" i="2"/>
  <c r="G30" i="2"/>
  <c r="I30" i="2"/>
  <c r="E33" i="2"/>
  <c r="F33" i="2"/>
  <c r="G33" i="2"/>
  <c r="I33" i="2"/>
  <c r="G34" i="2"/>
  <c r="I34" i="2"/>
  <c r="E37" i="2"/>
  <c r="F37" i="2"/>
  <c r="G37" i="2"/>
  <c r="G38" i="2"/>
  <c r="I38" i="2"/>
  <c r="E11" i="3"/>
  <c r="E44" i="1"/>
  <c r="F44" i="1"/>
  <c r="G44" i="1"/>
  <c r="I44" i="1"/>
  <c r="E34" i="1"/>
  <c r="F34" i="1"/>
  <c r="G34" i="1"/>
  <c r="I34" i="1"/>
  <c r="E59" i="1"/>
  <c r="F59" i="1"/>
  <c r="G59" i="1"/>
  <c r="I59" i="1"/>
  <c r="E48" i="1"/>
  <c r="F48" i="1"/>
  <c r="G48" i="1"/>
  <c r="I48" i="1"/>
  <c r="E26" i="1"/>
  <c r="F26" i="1"/>
  <c r="G26" i="1"/>
  <c r="H26" i="1"/>
  <c r="E62" i="1"/>
  <c r="F62" i="1"/>
  <c r="G62" i="1"/>
  <c r="J62" i="1"/>
  <c r="G43" i="1"/>
  <c r="I43" i="1"/>
  <c r="E39" i="1"/>
  <c r="E31" i="1"/>
  <c r="E56" i="1"/>
  <c r="F56" i="1"/>
  <c r="G56" i="1"/>
  <c r="I56" i="1"/>
  <c r="E41" i="1"/>
  <c r="F41" i="1"/>
  <c r="G41" i="1"/>
  <c r="I41" i="1"/>
  <c r="G25" i="1"/>
  <c r="H25" i="1"/>
  <c r="E23" i="1"/>
  <c r="E49" i="1"/>
  <c r="F49" i="1"/>
  <c r="G49" i="1"/>
  <c r="I49" i="1"/>
  <c r="E36" i="1"/>
  <c r="G30" i="1"/>
  <c r="I30" i="1"/>
  <c r="E50" i="1"/>
  <c r="F50" i="1"/>
  <c r="G50" i="1"/>
  <c r="I50" i="1"/>
  <c r="E53" i="1"/>
  <c r="F53" i="1"/>
  <c r="G53" i="1"/>
  <c r="I53" i="1"/>
  <c r="E28" i="1"/>
  <c r="F28" i="1"/>
  <c r="G28" i="1"/>
  <c r="H28" i="1"/>
  <c r="G45" i="1"/>
  <c r="I45" i="1"/>
  <c r="E43" i="1"/>
  <c r="F43" i="1"/>
  <c r="G35" i="1"/>
  <c r="I35" i="1"/>
  <c r="E33" i="1"/>
  <c r="F33" i="1"/>
  <c r="G33" i="1"/>
  <c r="I33" i="1"/>
  <c r="E58" i="1"/>
  <c r="F58" i="1"/>
  <c r="G58" i="1"/>
  <c r="I58" i="1"/>
  <c r="E47" i="1"/>
  <c r="G27" i="1"/>
  <c r="H27" i="1"/>
  <c r="E25" i="1"/>
  <c r="F25" i="1"/>
  <c r="G21" i="1"/>
  <c r="H21" i="1"/>
  <c r="E60" i="1"/>
  <c r="F60" i="1"/>
  <c r="G60" i="1"/>
  <c r="K60" i="1"/>
  <c r="G42" i="1"/>
  <c r="I42" i="1"/>
  <c r="E38" i="1"/>
  <c r="F38" i="1"/>
  <c r="G38" i="1"/>
  <c r="I38" i="1"/>
  <c r="G32" i="1"/>
  <c r="I32" i="1"/>
  <c r="E30" i="1"/>
  <c r="F30" i="1"/>
  <c r="G57" i="1"/>
  <c r="I57" i="1"/>
  <c r="E55" i="1"/>
  <c r="G46" i="1"/>
  <c r="I46" i="1"/>
  <c r="E40" i="1"/>
  <c r="F40" i="1"/>
  <c r="G40" i="1"/>
  <c r="I40" i="1"/>
  <c r="G24" i="1"/>
  <c r="H24" i="1"/>
  <c r="G22" i="1"/>
  <c r="H22" i="1"/>
  <c r="E45" i="1"/>
  <c r="F45" i="1"/>
  <c r="G37" i="1"/>
  <c r="I37" i="1"/>
  <c r="E35" i="1"/>
  <c r="F35" i="1"/>
  <c r="G51" i="1"/>
  <c r="I51" i="1"/>
  <c r="E61" i="1"/>
  <c r="F61" i="1"/>
  <c r="G61" i="1"/>
  <c r="K61" i="1"/>
  <c r="G54" i="1"/>
  <c r="I54" i="1"/>
  <c r="E52" i="1"/>
  <c r="F52" i="1"/>
  <c r="G52" i="1"/>
  <c r="I52" i="1"/>
  <c r="G29" i="1"/>
  <c r="H29" i="1"/>
  <c r="E27" i="1"/>
  <c r="F27" i="1"/>
  <c r="I37" i="2"/>
  <c r="E51" i="3"/>
  <c r="E21" i="3"/>
  <c r="E49" i="3"/>
  <c r="E14" i="3"/>
  <c r="E27" i="3"/>
  <c r="E24" i="3"/>
  <c r="E25" i="3"/>
  <c r="E39" i="3"/>
  <c r="F55" i="1"/>
  <c r="G55" i="1"/>
  <c r="E46" i="3"/>
  <c r="F36" i="1"/>
  <c r="G36" i="1"/>
  <c r="I36" i="1"/>
  <c r="E17" i="3"/>
  <c r="E32" i="3"/>
  <c r="E35" i="3"/>
  <c r="E38" i="3"/>
  <c r="E36" i="3"/>
  <c r="E29" i="3"/>
  <c r="E34" i="3"/>
  <c r="E23" i="3"/>
  <c r="F47" i="1"/>
  <c r="G47" i="1"/>
  <c r="I47" i="1"/>
  <c r="E41" i="3"/>
  <c r="F31" i="1"/>
  <c r="G31" i="1"/>
  <c r="I31" i="1"/>
  <c r="E12" i="3"/>
  <c r="E42" i="3"/>
  <c r="E16" i="3"/>
  <c r="E28" i="3"/>
  <c r="E15" i="3"/>
  <c r="E26" i="3"/>
  <c r="E43" i="3"/>
  <c r="F23" i="1"/>
  <c r="G23" i="1"/>
  <c r="H23" i="1"/>
  <c r="E31" i="3"/>
  <c r="F39" i="1"/>
  <c r="G39" i="1"/>
  <c r="I39" i="1"/>
  <c r="E20" i="3"/>
  <c r="E44" i="3"/>
  <c r="E33" i="3"/>
  <c r="I55" i="1"/>
  <c r="C12" i="1"/>
  <c r="C11" i="1"/>
  <c r="C11" i="2"/>
  <c r="C12" i="2"/>
  <c r="C16" i="2" l="1"/>
  <c r="D18" i="2" s="1"/>
  <c r="O21" i="2"/>
  <c r="O35" i="2"/>
  <c r="O26" i="2"/>
  <c r="O29" i="2"/>
  <c r="O32" i="2"/>
  <c r="O40" i="2"/>
  <c r="O33" i="2"/>
  <c r="O38" i="2"/>
  <c r="O22" i="2"/>
  <c r="O23" i="2"/>
  <c r="O25" i="2"/>
  <c r="O39" i="2"/>
  <c r="O24" i="2"/>
  <c r="O37" i="2"/>
  <c r="O30" i="2"/>
  <c r="C15" i="2"/>
  <c r="E16" i="2" s="1"/>
  <c r="O28" i="2"/>
  <c r="O27" i="2"/>
  <c r="O36" i="2"/>
  <c r="O31" i="2"/>
  <c r="O34" i="2"/>
  <c r="O56" i="1"/>
  <c r="O58" i="1"/>
  <c r="O54" i="1"/>
  <c r="O55" i="1"/>
  <c r="O57" i="1"/>
  <c r="O62" i="1"/>
  <c r="O52" i="1"/>
  <c r="O59" i="1"/>
  <c r="O51" i="1"/>
  <c r="O53" i="1"/>
  <c r="O50" i="1"/>
  <c r="O60" i="1"/>
  <c r="O49" i="1"/>
  <c r="C15" i="1"/>
  <c r="O61" i="1"/>
  <c r="C16" i="1"/>
  <c r="D18" i="1" s="1"/>
  <c r="F18" i="1" l="1"/>
  <c r="F19" i="1" s="1"/>
  <c r="C18" i="1"/>
  <c r="C18" i="2"/>
  <c r="E17" i="2"/>
</calcChain>
</file>

<file path=xl/sharedStrings.xml><?xml version="1.0" encoding="utf-8"?>
<sst xmlns="http://schemas.openxmlformats.org/spreadsheetml/2006/main" count="571" uniqueCount="239">
  <si>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</si>
  <si>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</si>
  <si>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</si>
  <si>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</si>
  <si>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</si>
  <si>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</si>
  <si>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</si>
  <si>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</si>
  <si>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</si>
  <si>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</si>
  <si>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</si>
  <si>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</si>
  <si>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</si>
  <si>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</si>
  <si>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</si>
  <si>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</si>
  <si>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</si>
  <si>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</si>
  <si>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</si>
  <si>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</si>
  <si>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</si>
  <si>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</si>
  <si>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</si>
  <si>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</si>
  <si>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</si>
  <si>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</si>
  <si>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</si>
  <si>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</si>
  <si>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</si>
  <si>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</si>
  <si>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Locher K</t>
  </si>
  <si>
    <t>BBSAG Bull.43</t>
  </si>
  <si>
    <t>B</t>
  </si>
  <si>
    <t>BBSAG Bull.44</t>
  </si>
  <si>
    <t>BBSAG Bull.51</t>
  </si>
  <si>
    <t>BBSAG Bull.56</t>
  </si>
  <si>
    <t>BBSAG Bull.57</t>
  </si>
  <si>
    <t>BBSAG Bull.62</t>
  </si>
  <si>
    <t>BBSAG Bull.63</t>
  </si>
  <si>
    <t>BBSAG Bull.68</t>
  </si>
  <si>
    <t>BBSAG Bull.73</t>
  </si>
  <si>
    <t>BBSAG Bull.78</t>
  </si>
  <si>
    <t>BBSAG Bull.82</t>
  </si>
  <si>
    <t>BBSAG Bull.84</t>
  </si>
  <si>
    <t>BBSAG Bull.92</t>
  </si>
  <si>
    <t>BBSAG Bull.96</t>
  </si>
  <si>
    <t>BBSAG Bull.110</t>
  </si>
  <si>
    <t>BBSAG Bull.115</t>
  </si>
  <si>
    <t>IBVS 5543</t>
  </si>
  <si>
    <t>I</t>
  </si>
  <si>
    <t>IBVS</t>
  </si>
  <si>
    <t># of data points:</t>
  </si>
  <si>
    <t>BR Cep / GSC 04276-00502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</si>
  <si>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</si>
  <si>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</si>
  <si>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</si>
  <si>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</si>
  <si>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</si>
  <si>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</si>
  <si>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</si>
  <si>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</si>
  <si>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5918</t>
  </si>
  <si>
    <t>.0010</t>
  </si>
  <si>
    <t>Maybe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</si>
  <si>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</si>
  <si>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</si>
  <si>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</si>
  <si>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</si>
  <si>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</si>
  <si>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</si>
  <si>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</si>
  <si>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</si>
  <si>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</si>
  <si>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</si>
  <si>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</si>
  <si>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</si>
  <si>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</si>
  <si>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</si>
  <si>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2426802.444 </t>
  </si>
  <si>
    <t> 04.04.1932 22:39 </t>
  </si>
  <si>
    <t> -0.081 </t>
  </si>
  <si>
    <t>P </t>
  </si>
  <si>
    <t> C.Hoffmeister </t>
  </si>
  <si>
    <t> KVBB 24.113 </t>
  </si>
  <si>
    <t>2427122.560 </t>
  </si>
  <si>
    <t> 19.02.1933 01:26 </t>
  </si>
  <si>
    <t> 0.096 </t>
  </si>
  <si>
    <t>2427160.448 </t>
  </si>
  <si>
    <t> 28.03.1933 22:45 </t>
  </si>
  <si>
    <t> -0.029 </t>
  </si>
  <si>
    <t>2427385.381 </t>
  </si>
  <si>
    <t> 08.11.1933 21:08 </t>
  </si>
  <si>
    <t>2427483.556 </t>
  </si>
  <si>
    <t> 15.02.1934 01:20 </t>
  </si>
  <si>
    <t> -0.027 </t>
  </si>
  <si>
    <t>2427689.531 </t>
  </si>
  <si>
    <t> 09.09.1934 00:44 </t>
  </si>
  <si>
    <t> 0.046 </t>
  </si>
  <si>
    <t>2427841.625 </t>
  </si>
  <si>
    <t> 08.02.1935 03:00 </t>
  </si>
  <si>
    <t> 0.090 </t>
  </si>
  <si>
    <t>2427914.369 </t>
  </si>
  <si>
    <t> 21.04.1935 20:51 </t>
  </si>
  <si>
    <t> -0.023 </t>
  </si>
  <si>
    <t>2444006.414 </t>
  </si>
  <si>
    <t> 12.05.1979 21:56 </t>
  </si>
  <si>
    <t> -3.131 </t>
  </si>
  <si>
    <t>V </t>
  </si>
  <si>
    <t> K.Locher </t>
  </si>
  <si>
    <t> BBS 43 </t>
  </si>
  <si>
    <t>2444082.402 </t>
  </si>
  <si>
    <t> 27.07.1979 21:38 </t>
  </si>
  <si>
    <t> -3.168 </t>
  </si>
  <si>
    <t> BBS 44 </t>
  </si>
  <si>
    <t>2444516.401 </t>
  </si>
  <si>
    <t> 03.10.1980 21:37 </t>
  </si>
  <si>
    <t> -3.146 </t>
  </si>
  <si>
    <t> BBS 51 </t>
  </si>
  <si>
    <t>2444877.476 </t>
  </si>
  <si>
    <t> 29.09.1981 23:25 </t>
  </si>
  <si>
    <t> -3.191 </t>
  </si>
  <si>
    <t> BBS 56 </t>
  </si>
  <si>
    <t>2444912.311 </t>
  </si>
  <si>
    <t> 03.11.1981 19:27 </t>
  </si>
  <si>
    <t> -3.200 </t>
  </si>
  <si>
    <t> BBS 57 </t>
  </si>
  <si>
    <t>2445197.395 </t>
  </si>
  <si>
    <t> 15.08.1982 21:28 </t>
  </si>
  <si>
    <t> -3.211 </t>
  </si>
  <si>
    <t> BBS 62 </t>
  </si>
  <si>
    <t>2445238.588 </t>
  </si>
  <si>
    <t> 26.09.1982 02:06 </t>
  </si>
  <si>
    <t> -3.198 </t>
  </si>
  <si>
    <t>2445273.445 </t>
  </si>
  <si>
    <t> 30.10.1982 22:40 </t>
  </si>
  <si>
    <t> -3.186 </t>
  </si>
  <si>
    <t> BBS 63 </t>
  </si>
  <si>
    <t>2445574.364 </t>
  </si>
  <si>
    <t> 27.08.1983 20:44 </t>
  </si>
  <si>
    <t> BBS 68 </t>
  </si>
  <si>
    <t>2445935.442 </t>
  </si>
  <si>
    <t> 22.08.1984 22:36 </t>
  </si>
  <si>
    <t> -3.241 </t>
  </si>
  <si>
    <t> BBS 73 </t>
  </si>
  <si>
    <t>2446293.440 </t>
  </si>
  <si>
    <t> 15.08.1985 22:33 </t>
  </si>
  <si>
    <t> -3.194 </t>
  </si>
  <si>
    <t> J.Borovicka </t>
  </si>
  <si>
    <t> BRNO 27 </t>
  </si>
  <si>
    <t>2446293.451 </t>
  </si>
  <si>
    <t> 15.08.1985 22:49 </t>
  </si>
  <si>
    <t> -3.183 </t>
  </si>
  <si>
    <t> D.Sasselov </t>
  </si>
  <si>
    <t>2446296.602 </t>
  </si>
  <si>
    <t> 19.08.1985 02:26 </t>
  </si>
  <si>
    <t> BBS 78 </t>
  </si>
  <si>
    <t>2446746.433 </t>
  </si>
  <si>
    <t> 11.11.1986 22:23 </t>
  </si>
  <si>
    <t> -3.185 </t>
  </si>
  <si>
    <t> BBS 82 </t>
  </si>
  <si>
    <t>2446917.497 </t>
  </si>
  <si>
    <t> 01.05.1987 23:55 </t>
  </si>
  <si>
    <t> -3.177 </t>
  </si>
  <si>
    <t> BBS 84 </t>
  </si>
  <si>
    <t>2447750.566 </t>
  </si>
  <si>
    <t> 12.08.1989 01:35 </t>
  </si>
  <si>
    <t> -3.217 </t>
  </si>
  <si>
    <t> BBS 92 </t>
  </si>
  <si>
    <t>2447804.427 </t>
  </si>
  <si>
    <t> 04.10.1989 22:14 </t>
  </si>
  <si>
    <t> -3.207 </t>
  </si>
  <si>
    <t> A.Dedoch </t>
  </si>
  <si>
    <t> BRNO 30 </t>
  </si>
  <si>
    <t>2447804.436 </t>
  </si>
  <si>
    <t> 04.10.1989 22:27 </t>
  </si>
  <si>
    <t> J.Manek </t>
  </si>
  <si>
    <t>2447804.437 </t>
  </si>
  <si>
    <t> 04.10.1989 22:29 </t>
  </si>
  <si>
    <t> -3.197 </t>
  </si>
  <si>
    <t>2448162.397 </t>
  </si>
  <si>
    <t> 27.09.1990 21:31 </t>
  </si>
  <si>
    <t> -3.189 </t>
  </si>
  <si>
    <t> BBS 96 </t>
  </si>
  <si>
    <t>2449999.656 </t>
  </si>
  <si>
    <t> 09.10.1995 03:44 </t>
  </si>
  <si>
    <t> -3.203 </t>
  </si>
  <si>
    <t> BBS 110 </t>
  </si>
  <si>
    <t>2450658.529 </t>
  </si>
  <si>
    <t> 29.07.1997 00:41 </t>
  </si>
  <si>
    <t> -3.215 </t>
  </si>
  <si>
    <t> BBS 115 </t>
  </si>
  <si>
    <t>2451393.456 </t>
  </si>
  <si>
    <t> 02.08.1999 22:56 </t>
  </si>
  <si>
    <t> BBS 121 </t>
  </si>
  <si>
    <t>2451396.642 </t>
  </si>
  <si>
    <t> 06.08.1999 03:24 </t>
  </si>
  <si>
    <t> -3.179 </t>
  </si>
  <si>
    <t> P.Guilbault </t>
  </si>
  <si>
    <t> BBS 123 </t>
  </si>
  <si>
    <t>2451453.632 </t>
  </si>
  <si>
    <t> 02.10.1999 03:10 </t>
  </si>
  <si>
    <t> -3.208 </t>
  </si>
  <si>
    <t>2451846.482 </t>
  </si>
  <si>
    <t> 28.10.2000 23:34 </t>
  </si>
  <si>
    <t> -3.154 </t>
  </si>
  <si>
    <t> BBS 124 </t>
  </si>
  <si>
    <t>2452147.400 </t>
  </si>
  <si>
    <t> 25.08.2001 21:36 </t>
  </si>
  <si>
    <t> -3.169 </t>
  </si>
  <si>
    <t>E </t>
  </si>
  <si>
    <t>?</t>
  </si>
  <si>
    <t> R.Diethelm </t>
  </si>
  <si>
    <t> BBS 126 </t>
  </si>
  <si>
    <t>2452150.567 </t>
  </si>
  <si>
    <t> 29.08.2001 01:36 </t>
  </si>
  <si>
    <t> -3.170 </t>
  </si>
  <si>
    <t>2452277.258 </t>
  </si>
  <si>
    <t> 02.01.2002 18:11 </t>
  </si>
  <si>
    <t> -3.187 </t>
  </si>
  <si>
    <t> BBS 127 </t>
  </si>
  <si>
    <t>2452296.278 </t>
  </si>
  <si>
    <t> 21.01.2002 18:40 </t>
  </si>
  <si>
    <t> -3.174 </t>
  </si>
  <si>
    <t>2452904.478 </t>
  </si>
  <si>
    <t> 21.09.2003 23:28 </t>
  </si>
  <si>
    <t> -3.175 </t>
  </si>
  <si>
    <t> BBS 130 </t>
  </si>
  <si>
    <t>2454738.6018 </t>
  </si>
  <si>
    <t> 29.09.2008 02:26 </t>
  </si>
  <si>
    <t> -3.1572 </t>
  </si>
  <si>
    <t>C </t>
  </si>
  <si>
    <t>-I</t>
  </si>
  <si>
    <t> F.Agerer </t>
  </si>
  <si>
    <t>BAVM 203 </t>
  </si>
  <si>
    <t>2454925.4980 </t>
  </si>
  <si>
    <t> 03.04.2009 23:57 </t>
  </si>
  <si>
    <t>8879</t>
  </si>
  <si>
    <t> -3.1561 </t>
  </si>
  <si>
    <t>BAVM 209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</si>
</sst>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Cep - O-C Diagr.</a:t>
            </a:r>
          </a:p>
        </c:rich>
      </c:tx>
      <c:layout>
        <c:manualLayout>
          <c:xMode val="edge"/>
          <c:yMode val="edge"/>
          <c:x val="0.338843409036680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-8.1000000001949957E-2</c:v>
                </c:pt>
                <c:pt idx="1">
                  <c:v>0</c:v>
                </c:pt>
                <c:pt idx="2">
                  <c:v>9.5926400001189904E-2</c:v>
                </c:pt>
                <c:pt idx="3">
                  <c:v>-2.863680000155E-2</c:v>
                </c:pt>
                <c:pt idx="4">
                  <c:v>-3.3024000003933907E-3</c:v>
                </c:pt>
                <c:pt idx="5">
                  <c:v>-2.7423999999882653E-2</c:v>
                </c:pt>
                <c:pt idx="6">
                  <c:v>4.6191999997972744E-2</c:v>
                </c:pt>
                <c:pt idx="7">
                  <c:v>8.9939199999207631E-2</c:v>
                </c:pt>
                <c:pt idx="8">
                  <c:v>-2.34736000020348E-2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20-422C-8882-CFFE1714A5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9">
                  <c:v>3.6438399991311599E-2</c:v>
                </c:pt>
                <c:pt idx="10">
                  <c:v>-6.8800000008195639E-4</c:v>
                </c:pt>
                <c:pt idx="11">
                  <c:v>2.1548799995798618E-2</c:v>
                </c:pt>
                <c:pt idx="12">
                  <c:v>-2.2801599996455479E-2</c:v>
                </c:pt>
                <c:pt idx="13">
                  <c:v>-3.2651200002874248E-2</c:v>
                </c:pt>
                <c:pt idx="14">
                  <c:v>-4.2875200007983949E-2</c:v>
                </c:pt>
                <c:pt idx="15">
                  <c:v>-3.0151999992085621E-2</c:v>
                </c:pt>
                <c:pt idx="16">
                  <c:v>-1.8001600001298357E-2</c:v>
                </c:pt>
                <c:pt idx="17">
                  <c:v>-3.1793599999218713E-2</c:v>
                </c:pt>
                <c:pt idx="18">
                  <c:v>-7.3144000001775566E-2</c:v>
                </c:pt>
                <c:pt idx="19">
                  <c:v>-2.6780799998959992E-2</c:v>
                </c:pt>
                <c:pt idx="20">
                  <c:v>-1.5780800000356976E-2</c:v>
                </c:pt>
                <c:pt idx="21">
                  <c:v>-3.2494400002178736E-2</c:v>
                </c:pt>
                <c:pt idx="22">
                  <c:v>-1.6825600003357977E-2</c:v>
                </c:pt>
                <c:pt idx="23">
                  <c:v>-9.3599999963771552E-3</c:v>
                </c:pt>
                <c:pt idx="24">
                  <c:v>-4.9036800002795644E-2</c:v>
                </c:pt>
                <c:pt idx="25">
                  <c:v>-3.9167999995697755E-2</c:v>
                </c:pt>
                <c:pt idx="26">
                  <c:v>-3.0167999997502193E-2</c:v>
                </c:pt>
                <c:pt idx="27">
                  <c:v>-2.9168000000936445E-2</c:v>
                </c:pt>
                <c:pt idx="28">
                  <c:v>-2.0804800005862489E-2</c:v>
                </c:pt>
                <c:pt idx="29">
                  <c:v>-3.5692799996468239E-2</c:v>
                </c:pt>
                <c:pt idx="30">
                  <c:v>-4.7121599993261043E-2</c:v>
                </c:pt>
                <c:pt idx="31">
                  <c:v>-2.9676800004381221E-2</c:v>
                </c:pt>
                <c:pt idx="32">
                  <c:v>-1.1390400002710521E-2</c:v>
                </c:pt>
                <c:pt idx="33">
                  <c:v>-4.0235200001916382E-2</c:v>
                </c:pt>
                <c:pt idx="34">
                  <c:v>1.3278400001581758E-2</c:v>
                </c:pt>
                <c:pt idx="35">
                  <c:v>-1.5136000001803041E-3</c:v>
                </c:pt>
                <c:pt idx="36">
                  <c:v>-2.2271999987424351E-3</c:v>
                </c:pt>
                <c:pt idx="37">
                  <c:v>-1.9771200000832323E-2</c:v>
                </c:pt>
                <c:pt idx="38">
                  <c:v>-6.052800003089942E-3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20-422C-8882-CFFE1714A5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1">
                  <c:v>1.1659199997666292E-2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20-422C-8882-CFFE1714A5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9">
                  <c:v>-7.0639999976265244E-3</c:v>
                </c:pt>
                <c:pt idx="40">
                  <c:v>1.0561600000073668E-2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20-422C-8882-CFFE1714A5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20-422C-8882-CFFE1714A5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20-422C-8882-CFFE1714A5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8.0000000000000002E-3</c:v>
                  </c:pt>
                  <c:pt idx="40">
                    <c:v>0</c:v>
                  </c:pt>
                  <c:pt idx="4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20-422C-8882-CFFE1714A5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101</c:v>
                </c:pt>
                <c:pt idx="3">
                  <c:v>113</c:v>
                </c:pt>
                <c:pt idx="4">
                  <c:v>184</c:v>
                </c:pt>
                <c:pt idx="5">
                  <c:v>215</c:v>
                </c:pt>
                <c:pt idx="6">
                  <c:v>280</c:v>
                </c:pt>
                <c:pt idx="7">
                  <c:v>328</c:v>
                </c:pt>
                <c:pt idx="8">
                  <c:v>351</c:v>
                </c:pt>
                <c:pt idx="9">
                  <c:v>5431</c:v>
                </c:pt>
                <c:pt idx="10">
                  <c:v>5455</c:v>
                </c:pt>
                <c:pt idx="11">
                  <c:v>5592</c:v>
                </c:pt>
                <c:pt idx="12">
                  <c:v>5706</c:v>
                </c:pt>
                <c:pt idx="13">
                  <c:v>5717</c:v>
                </c:pt>
                <c:pt idx="14">
                  <c:v>5807</c:v>
                </c:pt>
                <c:pt idx="15">
                  <c:v>5820</c:v>
                </c:pt>
                <c:pt idx="16">
                  <c:v>5831</c:v>
                </c:pt>
                <c:pt idx="17">
                  <c:v>5926</c:v>
                </c:pt>
                <c:pt idx="18">
                  <c:v>6040</c:v>
                </c:pt>
                <c:pt idx="19">
                  <c:v>6153</c:v>
                </c:pt>
                <c:pt idx="20">
                  <c:v>6153</c:v>
                </c:pt>
                <c:pt idx="21">
                  <c:v>6154</c:v>
                </c:pt>
                <c:pt idx="22">
                  <c:v>6296</c:v>
                </c:pt>
                <c:pt idx="23">
                  <c:v>6350</c:v>
                </c:pt>
                <c:pt idx="24">
                  <c:v>6613</c:v>
                </c:pt>
                <c:pt idx="25">
                  <c:v>6630</c:v>
                </c:pt>
                <c:pt idx="26">
                  <c:v>6630</c:v>
                </c:pt>
                <c:pt idx="27">
                  <c:v>6630</c:v>
                </c:pt>
                <c:pt idx="28">
                  <c:v>6743</c:v>
                </c:pt>
                <c:pt idx="29">
                  <c:v>7323</c:v>
                </c:pt>
                <c:pt idx="30">
                  <c:v>7531</c:v>
                </c:pt>
                <c:pt idx="31">
                  <c:v>7763</c:v>
                </c:pt>
                <c:pt idx="32">
                  <c:v>7764</c:v>
                </c:pt>
                <c:pt idx="33">
                  <c:v>7782</c:v>
                </c:pt>
                <c:pt idx="34">
                  <c:v>7906</c:v>
                </c:pt>
                <c:pt idx="35">
                  <c:v>8001</c:v>
                </c:pt>
                <c:pt idx="36">
                  <c:v>8002</c:v>
                </c:pt>
                <c:pt idx="37">
                  <c:v>8042</c:v>
                </c:pt>
                <c:pt idx="38">
                  <c:v>8048</c:v>
                </c:pt>
                <c:pt idx="39">
                  <c:v>8240</c:v>
                </c:pt>
                <c:pt idx="40">
                  <c:v>8819</c:v>
                </c:pt>
                <c:pt idx="41">
                  <c:v>8878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28">
                  <c:v>-5.6226555822417923E-2</c:v>
                </c:pt>
                <c:pt idx="29">
                  <c:v>-3.6268811363713738E-2</c:v>
                </c:pt>
                <c:pt idx="30">
                  <c:v>-2.911155128197157E-2</c:v>
                </c:pt>
                <c:pt idx="31">
                  <c:v>-2.1128453498489908E-2</c:v>
                </c:pt>
                <c:pt idx="32">
                  <c:v>-2.1094043594250766E-2</c:v>
                </c:pt>
                <c:pt idx="33">
                  <c:v>-2.0474665317946172E-2</c:v>
                </c:pt>
                <c:pt idx="34">
                  <c:v>-1.6207837192292185E-2</c:v>
                </c:pt>
                <c:pt idx="35">
                  <c:v>-1.2938896289573398E-2</c:v>
                </c:pt>
                <c:pt idx="36">
                  <c:v>-1.2904486385334257E-2</c:v>
                </c:pt>
                <c:pt idx="37">
                  <c:v>-1.152809021576845E-2</c:v>
                </c:pt>
                <c:pt idx="38">
                  <c:v>-1.1321630790333603E-2</c:v>
                </c:pt>
                <c:pt idx="39">
                  <c:v>-4.7149291764176926E-3</c:v>
                </c:pt>
                <c:pt idx="40">
                  <c:v>1.5208405378047296E-2</c:v>
                </c:pt>
                <c:pt idx="41">
                  <c:v>1.7238589728156839E-2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20-422C-8882-CFFE1714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062576"/>
        <c:axId val="1"/>
      </c:scatterChart>
      <c:valAx>
        <c:axId val="63806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062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967159063794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Cep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28-403A-8351-3E94086176AD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(2)'!$I$21:$I$993</c:f>
              <c:numCache>
                <c:formatCode>General</c:formatCode>
                <c:ptCount val="973"/>
                <c:pt idx="1">
                  <c:v>3.6438399991311599E-2</c:v>
                </c:pt>
                <c:pt idx="2">
                  <c:v>-6.8800000008195639E-4</c:v>
                </c:pt>
                <c:pt idx="3">
                  <c:v>2.1548799995798618E-2</c:v>
                </c:pt>
                <c:pt idx="4">
                  <c:v>-2.2801599996455479E-2</c:v>
                </c:pt>
                <c:pt idx="5">
                  <c:v>-3.2651200002874248E-2</c:v>
                </c:pt>
                <c:pt idx="6">
                  <c:v>-4.2875200007983949E-2</c:v>
                </c:pt>
                <c:pt idx="7">
                  <c:v>-3.0151999992085621E-2</c:v>
                </c:pt>
                <c:pt idx="8">
                  <c:v>-1.8001600001298357E-2</c:v>
                </c:pt>
                <c:pt idx="9">
                  <c:v>-3.1793599999218713E-2</c:v>
                </c:pt>
                <c:pt idx="10">
                  <c:v>-7.3144000001775566E-2</c:v>
                </c:pt>
                <c:pt idx="11">
                  <c:v>-3.2494400002178736E-2</c:v>
                </c:pt>
                <c:pt idx="12">
                  <c:v>-1.6825600003357977E-2</c:v>
                </c:pt>
                <c:pt idx="13">
                  <c:v>-9.3599999963771552E-3</c:v>
                </c:pt>
                <c:pt idx="14">
                  <c:v>-4.9036800002795644E-2</c:v>
                </c:pt>
                <c:pt idx="15">
                  <c:v>-2.0804800005862489E-2</c:v>
                </c:pt>
                <c:pt idx="16">
                  <c:v>-3.5692799996468239E-2</c:v>
                </c:pt>
                <c:pt idx="17">
                  <c:v>-4.7121599993261043E-2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28-403A-8351-3E94086176AD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(2)'!$D$21:$D$44</c:f>
                <c:numCache>
                  <c:formatCode>General</c:formatCode>
                  <c:ptCount val="24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plus>
            <c:minus>
              <c:numRef>
                <c:f>'A (2)'!$D$21:$D$44</c:f>
                <c:numCache>
                  <c:formatCode>General</c:formatCode>
                  <c:ptCount val="24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(2)'!$J$21:$J$993</c:f>
              <c:numCache>
                <c:formatCode>General</c:formatCode>
                <c:ptCount val="973"/>
                <c:pt idx="18">
                  <c:v>-7.0639999976265244E-3</c:v>
                </c:pt>
                <c:pt idx="19">
                  <c:v>1.1659199997666292E-2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28-403A-8351-3E94086176AD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28-403A-8351-3E94086176AD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28-403A-8351-3E94086176AD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28-403A-8351-3E94086176AD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plus>
            <c:minus>
              <c:numRef>
                <c:f>'A (2)'!$D$21:$D$93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6.0000000000000001E-3</c:v>
                  </c:pt>
                  <c:pt idx="17">
                    <c:v>6.0000000000000001E-3</c:v>
                  </c:pt>
                  <c:pt idx="18">
                    <c:v>8.0000000000000002E-3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28-403A-8351-3E94086176AD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5431</c:v>
                </c:pt>
                <c:pt idx="2">
                  <c:v>5455</c:v>
                </c:pt>
                <c:pt idx="3">
                  <c:v>5592</c:v>
                </c:pt>
                <c:pt idx="4">
                  <c:v>5706</c:v>
                </c:pt>
                <c:pt idx="5">
                  <c:v>5717</c:v>
                </c:pt>
                <c:pt idx="6">
                  <c:v>5807</c:v>
                </c:pt>
                <c:pt idx="7">
                  <c:v>5820</c:v>
                </c:pt>
                <c:pt idx="8">
                  <c:v>5831</c:v>
                </c:pt>
                <c:pt idx="9">
                  <c:v>5926</c:v>
                </c:pt>
                <c:pt idx="10">
                  <c:v>6040</c:v>
                </c:pt>
                <c:pt idx="11">
                  <c:v>6154</c:v>
                </c:pt>
                <c:pt idx="12">
                  <c:v>6296</c:v>
                </c:pt>
                <c:pt idx="13">
                  <c:v>6350</c:v>
                </c:pt>
                <c:pt idx="14">
                  <c:v>6613</c:v>
                </c:pt>
                <c:pt idx="15">
                  <c:v>6743</c:v>
                </c:pt>
                <c:pt idx="16">
                  <c:v>7323</c:v>
                </c:pt>
                <c:pt idx="17">
                  <c:v>7531</c:v>
                </c:pt>
                <c:pt idx="18">
                  <c:v>8240</c:v>
                </c:pt>
                <c:pt idx="19">
                  <c:v>8878</c:v>
                </c:pt>
              </c:numCache>
            </c:numRef>
          </c:xVal>
          <c:yVal>
            <c:numRef>
              <c:f>'A (2)'!$O$21:$O$993</c:f>
              <c:numCache>
                <c:formatCode>General</c:formatCode>
                <c:ptCount val="973"/>
                <c:pt idx="0">
                  <c:v>-0.30741490944411459</c:v>
                </c:pt>
                <c:pt idx="1">
                  <c:v>-0.11182273449040694</c:v>
                </c:pt>
                <c:pt idx="2">
                  <c:v>-0.11095839786752185</c:v>
                </c:pt>
                <c:pt idx="3">
                  <c:v>-0.10602447631188605</c:v>
                </c:pt>
                <c:pt idx="4">
                  <c:v>-0.10191887735318184</c:v>
                </c:pt>
                <c:pt idx="5">
                  <c:v>-0.1015227230676928</c:v>
                </c:pt>
                <c:pt idx="6">
                  <c:v>-9.8281460731873688E-2</c:v>
                </c:pt>
                <c:pt idx="7">
                  <c:v>-9.7813278394477593E-2</c:v>
                </c:pt>
                <c:pt idx="8">
                  <c:v>-9.741712410898859E-2</c:v>
                </c:pt>
                <c:pt idx="9">
                  <c:v>-9.3995791643401744E-2</c:v>
                </c:pt>
                <c:pt idx="10">
                  <c:v>-8.9890192684697501E-2</c:v>
                </c:pt>
                <c:pt idx="11">
                  <c:v>-8.5784593725993258E-2</c:v>
                </c:pt>
                <c:pt idx="12">
                  <c:v>-8.0670602040589762E-2</c:v>
                </c:pt>
                <c:pt idx="13">
                  <c:v>-7.8725844639098291E-2</c:v>
                </c:pt>
                <c:pt idx="14">
                  <c:v>-6.9254155813315704E-2</c:v>
                </c:pt>
                <c:pt idx="15">
                  <c:v>-6.4572332439354757E-2</c:v>
                </c:pt>
                <c:pt idx="16">
                  <c:v>-4.368419738629814E-2</c:v>
                </c:pt>
                <c:pt idx="17">
                  <c:v>-3.6193279987960625E-2</c:v>
                </c:pt>
                <c:pt idx="18">
                  <c:v>-1.0659335586896579E-2</c:v>
                </c:pt>
                <c:pt idx="19">
                  <c:v>1.2317612971465719E-2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28-403A-8351-3E940861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08488"/>
        <c:axId val="1"/>
      </c:scatterChart>
      <c:valAx>
        <c:axId val="651408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08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85725</xdr:rowOff>
    </xdr:from>
    <xdr:to>
      <xdr:col>18</xdr:col>
      <xdr:colOff>590549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158090-6B5E-FE38-2D41-205056BF6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13</xdr:col>
      <xdr:colOff>76200</xdr:colOff>
      <xdr:row>18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39AB9C94-33D0-06F2-461B-20BB99B98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20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25</v>
      </c>
      <c r="B2" s="11" t="s">
        <v>53</v>
      </c>
    </row>
    <row r="4" spans="1:6" ht="14.25" thickTop="1" thickBot="1" x14ac:dyDescent="0.25">
      <c r="A4" s="5" t="s">
        <v>0</v>
      </c>
      <c r="C4" s="2">
        <v>26802.525000000001</v>
      </c>
      <c r="D4" s="3">
        <v>3.1677135999999999</v>
      </c>
    </row>
    <row r="5" spans="1:6" ht="13.5" thickTop="1" x14ac:dyDescent="0.2">
      <c r="A5" s="12" t="s">
        <v>54</v>
      </c>
      <c r="B5" s="8"/>
      <c r="C5" s="13">
        <v>9.5</v>
      </c>
      <c r="D5" s="8" t="s">
        <v>55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26802.525000000001</v>
      </c>
    </row>
    <row r="8" spans="1:6" x14ac:dyDescent="0.2">
      <c r="A8" t="s">
        <v>3</v>
      </c>
      <c r="C8">
        <f>+D4</f>
        <v>3.1677135999999999</v>
      </c>
    </row>
    <row r="9" spans="1:6" x14ac:dyDescent="0.2">
      <c r="A9" s="27" t="s">
        <v>60</v>
      </c>
      <c r="B9" s="28">
        <v>50</v>
      </c>
      <c r="C9" s="15" t="str">
        <f>"F"&amp;B9</f>
        <v>F50</v>
      </c>
      <c r="D9" s="16" t="str">
        <f>"G"&amp;B9</f>
        <v>G50</v>
      </c>
    </row>
    <row r="10" spans="1:6" ht="13.5" thickBot="1" x14ac:dyDescent="0.25">
      <c r="A10" s="8"/>
      <c r="B10" s="8"/>
      <c r="C10" s="4" t="s">
        <v>21</v>
      </c>
      <c r="D10" s="4" t="s">
        <v>22</v>
      </c>
      <c r="E10" s="8"/>
    </row>
    <row r="11" spans="1:6" x14ac:dyDescent="0.2">
      <c r="A11" s="8" t="s">
        <v>16</v>
      </c>
      <c r="B11" s="8"/>
      <c r="C11" s="14">
        <f ca="1">INTERCEPT(INDIRECT($D$9):G992,INDIRECT($C$9):F992)</f>
        <v>-0.28825254010697321</v>
      </c>
      <c r="D11" s="9"/>
      <c r="E11" s="8"/>
    </row>
    <row r="12" spans="1:6" x14ac:dyDescent="0.2">
      <c r="A12" s="8" t="s">
        <v>17</v>
      </c>
      <c r="B12" s="8"/>
      <c r="C12" s="14">
        <f ca="1">SLOPE(INDIRECT($D$9):G992,INDIRECT($C$9):F992)</f>
        <v>3.4409904239145084E-5</v>
      </c>
      <c r="D12" s="9"/>
      <c r="E12" s="8"/>
    </row>
    <row r="13" spans="1:6" x14ac:dyDescent="0.2">
      <c r="A13" s="8" t="s">
        <v>20</v>
      </c>
      <c r="B13" s="8"/>
      <c r="C13" s="9" t="s">
        <v>14</v>
      </c>
    </row>
    <row r="14" spans="1:6" x14ac:dyDescent="0.2">
      <c r="A14" s="8"/>
      <c r="B14" s="8"/>
      <c r="C14" s="8"/>
    </row>
    <row r="15" spans="1:6" x14ac:dyDescent="0.2">
      <c r="A15" s="17" t="s">
        <v>18</v>
      </c>
      <c r="B15" s="8"/>
      <c r="C15" s="18">
        <f ca="1">(C7+C11)+(C8+C12)*INT(MAX(F21:F3533))</f>
        <v>54925.503579389726</v>
      </c>
      <c r="E15" s="19" t="s">
        <v>64</v>
      </c>
      <c r="F15" s="13">
        <v>1</v>
      </c>
    </row>
    <row r="16" spans="1:6" x14ac:dyDescent="0.2">
      <c r="A16" s="21" t="s">
        <v>4</v>
      </c>
      <c r="B16" s="8"/>
      <c r="C16" s="22">
        <f ca="1">+C8+C12</f>
        <v>3.1677480099042392</v>
      </c>
      <c r="E16" s="19" t="s">
        <v>56</v>
      </c>
      <c r="F16" s="20">
        <f ca="1">NOW()+15018.5+$C$5/24</f>
        <v>60333.438591550927</v>
      </c>
    </row>
    <row r="17" spans="1:31" ht="13.5" thickBot="1" x14ac:dyDescent="0.25">
      <c r="A17" s="19" t="s">
        <v>51</v>
      </c>
      <c r="B17" s="8"/>
      <c r="C17" s="8">
        <f>COUNT(C21:C2191)</f>
        <v>42</v>
      </c>
      <c r="E17" s="19" t="s">
        <v>65</v>
      </c>
      <c r="F17" s="20">
        <f ca="1">ROUND(2*(F16-$C$7)/$C$8,0)/2+F15</f>
        <v>10586</v>
      </c>
    </row>
    <row r="18" spans="1:31" ht="14.25" thickTop="1" thickBot="1" x14ac:dyDescent="0.25">
      <c r="A18" s="21" t="s">
        <v>5</v>
      </c>
      <c r="B18" s="8"/>
      <c r="C18" s="24">
        <f ca="1">+C15</f>
        <v>54925.503579389726</v>
      </c>
      <c r="D18" s="25">
        <f ca="1">+C16</f>
        <v>3.1677480099042392</v>
      </c>
      <c r="E18" s="19" t="s">
        <v>57</v>
      </c>
      <c r="F18" s="16">
        <f ca="1">ROUND(2*(F16-$C$15)/$C$16,0)/2+F15</f>
        <v>1708</v>
      </c>
    </row>
    <row r="19" spans="1:31" ht="13.5" thickTop="1" x14ac:dyDescent="0.2">
      <c r="E19" s="19" t="s">
        <v>58</v>
      </c>
      <c r="F19" s="23">
        <f ca="1">+$C$15+$C$16*F18-15018.5-$C$5/24</f>
        <v>45317.121346972832</v>
      </c>
    </row>
    <row r="20" spans="1:3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73</v>
      </c>
      <c r="I20" s="7" t="s">
        <v>76</v>
      </c>
      <c r="J20" s="7" t="s">
        <v>70</v>
      </c>
      <c r="K20" s="7" t="s">
        <v>68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15</v>
      </c>
    </row>
    <row r="21" spans="1:31" x14ac:dyDescent="0.2">
      <c r="A21" s="50" t="s">
        <v>83</v>
      </c>
      <c r="B21" s="52" t="s">
        <v>49</v>
      </c>
      <c r="C21" s="51">
        <v>26802.444</v>
      </c>
      <c r="D21" s="51" t="s">
        <v>76</v>
      </c>
      <c r="E21" s="29">
        <f t="shared" ref="E21:E62" si="0">+(C21-C$7)/C$8</f>
        <v>-2.5570493494724383E-2</v>
      </c>
      <c r="F21" s="29">
        <f t="shared" ref="F21:F62" si="1">ROUND(2*E21,0)/2</f>
        <v>0</v>
      </c>
      <c r="G21" s="29">
        <f t="shared" ref="G21:G62" si="2">+C21-(C$7+F21*C$8)</f>
        <v>-8.1000000001949957E-2</v>
      </c>
      <c r="H21" s="29">
        <f t="shared" ref="H21:H29" si="3">+G21</f>
        <v>-8.1000000001949957E-2</v>
      </c>
      <c r="K21" s="29"/>
      <c r="L21" s="29"/>
      <c r="M21" s="29"/>
      <c r="N21" s="29"/>
      <c r="O21" s="29"/>
      <c r="P21" s="29"/>
      <c r="Q21" s="31">
        <f t="shared" ref="Q21:Q62" si="4">+C21-15018.5</f>
        <v>11783.944</v>
      </c>
    </row>
    <row r="22" spans="1:31" x14ac:dyDescent="0.2">
      <c r="A22" s="29" t="s">
        <v>12</v>
      </c>
      <c r="B22" s="29"/>
      <c r="C22" s="30">
        <v>26802.525000000001</v>
      </c>
      <c r="D22" s="30" t="s">
        <v>14</v>
      </c>
      <c r="E22" s="29">
        <f t="shared" si="0"/>
        <v>0</v>
      </c>
      <c r="F22" s="29">
        <f t="shared" si="1"/>
        <v>0</v>
      </c>
      <c r="G22" s="29">
        <f t="shared" si="2"/>
        <v>0</v>
      </c>
      <c r="H22" s="29">
        <f t="shared" si="3"/>
        <v>0</v>
      </c>
      <c r="I22" s="29"/>
      <c r="J22" s="29"/>
      <c r="K22" s="29"/>
      <c r="L22" s="29"/>
      <c r="M22" s="29"/>
      <c r="N22" s="29"/>
      <c r="O22" s="29"/>
      <c r="P22" s="29"/>
      <c r="Q22" s="31">
        <f t="shared" si="4"/>
        <v>11784.025000000001</v>
      </c>
    </row>
    <row r="23" spans="1:31" x14ac:dyDescent="0.2">
      <c r="A23" s="50" t="s">
        <v>83</v>
      </c>
      <c r="B23" s="52" t="s">
        <v>49</v>
      </c>
      <c r="C23" s="51">
        <v>27122.560000000001</v>
      </c>
      <c r="D23" s="51" t="s">
        <v>76</v>
      </c>
      <c r="E23" s="29">
        <f t="shared" si="0"/>
        <v>101.03028253564334</v>
      </c>
      <c r="F23" s="29">
        <f t="shared" si="1"/>
        <v>101</v>
      </c>
      <c r="G23" s="29">
        <f t="shared" si="2"/>
        <v>9.5926400001189904E-2</v>
      </c>
      <c r="H23" s="29">
        <f t="shared" si="3"/>
        <v>9.5926400001189904E-2</v>
      </c>
      <c r="K23" s="29"/>
      <c r="L23" s="29"/>
      <c r="M23" s="29"/>
      <c r="N23" s="29"/>
      <c r="O23" s="29"/>
      <c r="P23" s="29"/>
      <c r="Q23" s="31">
        <f t="shared" si="4"/>
        <v>12104.060000000001</v>
      </c>
    </row>
    <row r="24" spans="1:31" x14ac:dyDescent="0.2">
      <c r="A24" s="50" t="s">
        <v>83</v>
      </c>
      <c r="B24" s="52" t="s">
        <v>49</v>
      </c>
      <c r="C24" s="51">
        <v>27160.448</v>
      </c>
      <c r="D24" s="51" t="s">
        <v>76</v>
      </c>
      <c r="E24" s="29">
        <f t="shared" si="0"/>
        <v>112.99095978878863</v>
      </c>
      <c r="F24" s="29">
        <f t="shared" si="1"/>
        <v>113</v>
      </c>
      <c r="G24" s="29">
        <f t="shared" si="2"/>
        <v>-2.863680000155E-2</v>
      </c>
      <c r="H24" s="29">
        <f t="shared" si="3"/>
        <v>-2.863680000155E-2</v>
      </c>
      <c r="K24" s="29"/>
      <c r="L24" s="29"/>
      <c r="M24" s="29"/>
      <c r="N24" s="29"/>
      <c r="O24" s="29"/>
      <c r="P24" s="29"/>
      <c r="Q24" s="31">
        <f t="shared" si="4"/>
        <v>12141.948</v>
      </c>
    </row>
    <row r="25" spans="1:31" x14ac:dyDescent="0.2">
      <c r="A25" s="50" t="s">
        <v>83</v>
      </c>
      <c r="B25" s="52" t="s">
        <v>49</v>
      </c>
      <c r="C25" s="51">
        <v>27385.381000000001</v>
      </c>
      <c r="D25" s="51" t="s">
        <v>76</v>
      </c>
      <c r="E25" s="29">
        <f t="shared" si="0"/>
        <v>183.99895748150962</v>
      </c>
      <c r="F25" s="29">
        <f t="shared" si="1"/>
        <v>184</v>
      </c>
      <c r="G25" s="29">
        <f t="shared" si="2"/>
        <v>-3.3024000003933907E-3</v>
      </c>
      <c r="H25" s="29">
        <f t="shared" si="3"/>
        <v>-3.3024000003933907E-3</v>
      </c>
      <c r="K25" s="29"/>
      <c r="L25" s="29"/>
      <c r="M25" s="29"/>
      <c r="N25" s="29"/>
      <c r="O25" s="29"/>
      <c r="P25" s="29"/>
      <c r="Q25" s="31">
        <f t="shared" si="4"/>
        <v>12366.881000000001</v>
      </c>
    </row>
    <row r="26" spans="1:31" x14ac:dyDescent="0.2">
      <c r="A26" s="50" t="s">
        <v>83</v>
      </c>
      <c r="B26" s="52" t="s">
        <v>49</v>
      </c>
      <c r="C26" s="51">
        <v>27483.556</v>
      </c>
      <c r="D26" s="51" t="s">
        <v>76</v>
      </c>
      <c r="E26" s="29">
        <f t="shared" si="0"/>
        <v>214.99134265168388</v>
      </c>
      <c r="F26" s="29">
        <f t="shared" si="1"/>
        <v>215</v>
      </c>
      <c r="G26" s="29">
        <f t="shared" si="2"/>
        <v>-2.7423999999882653E-2</v>
      </c>
      <c r="H26" s="29">
        <f t="shared" si="3"/>
        <v>-2.7423999999882653E-2</v>
      </c>
      <c r="K26" s="29"/>
      <c r="L26" s="29"/>
      <c r="M26" s="29"/>
      <c r="N26" s="29"/>
      <c r="O26" s="29"/>
      <c r="P26" s="29"/>
      <c r="Q26" s="31">
        <f t="shared" si="4"/>
        <v>12465.056</v>
      </c>
    </row>
    <row r="27" spans="1:31" x14ac:dyDescent="0.2">
      <c r="A27" s="50" t="s">
        <v>83</v>
      </c>
      <c r="B27" s="52" t="s">
        <v>49</v>
      </c>
      <c r="C27" s="51">
        <v>27689.530999999999</v>
      </c>
      <c r="D27" s="51" t="s">
        <v>76</v>
      </c>
      <c r="E27" s="29">
        <f t="shared" si="0"/>
        <v>280.01458212636322</v>
      </c>
      <c r="F27" s="29">
        <f t="shared" si="1"/>
        <v>280</v>
      </c>
      <c r="G27" s="29">
        <f t="shared" si="2"/>
        <v>4.6191999997972744E-2</v>
      </c>
      <c r="H27" s="29">
        <f t="shared" si="3"/>
        <v>4.6191999997972744E-2</v>
      </c>
      <c r="K27" s="29"/>
      <c r="L27" s="29"/>
      <c r="M27" s="29"/>
      <c r="N27" s="29"/>
      <c r="O27" s="29"/>
      <c r="P27" s="29"/>
      <c r="Q27" s="31">
        <f t="shared" si="4"/>
        <v>12671.030999999999</v>
      </c>
    </row>
    <row r="28" spans="1:31" x14ac:dyDescent="0.2">
      <c r="A28" s="50" t="s">
        <v>83</v>
      </c>
      <c r="B28" s="52" t="s">
        <v>49</v>
      </c>
      <c r="C28" s="51">
        <v>27841.625</v>
      </c>
      <c r="D28" s="51" t="s">
        <v>76</v>
      </c>
      <c r="E28" s="29">
        <f t="shared" si="0"/>
        <v>328.0283924657831</v>
      </c>
      <c r="F28" s="29">
        <f t="shared" si="1"/>
        <v>328</v>
      </c>
      <c r="G28" s="29">
        <f t="shared" si="2"/>
        <v>8.9939199999207631E-2</v>
      </c>
      <c r="H28" s="29">
        <f t="shared" si="3"/>
        <v>8.9939199999207631E-2</v>
      </c>
      <c r="K28" s="29"/>
      <c r="L28" s="29"/>
      <c r="M28" s="29"/>
      <c r="N28" s="29"/>
      <c r="O28" s="29"/>
      <c r="P28" s="29"/>
      <c r="Q28" s="31">
        <f t="shared" si="4"/>
        <v>12823.125</v>
      </c>
    </row>
    <row r="29" spans="1:31" x14ac:dyDescent="0.2">
      <c r="A29" s="50" t="s">
        <v>83</v>
      </c>
      <c r="B29" s="52" t="s">
        <v>49</v>
      </c>
      <c r="C29" s="51">
        <v>27914.368999999999</v>
      </c>
      <c r="D29" s="51" t="s">
        <v>76</v>
      </c>
      <c r="E29" s="29">
        <f t="shared" si="0"/>
        <v>350.99258973412157</v>
      </c>
      <c r="F29" s="29">
        <f t="shared" si="1"/>
        <v>351</v>
      </c>
      <c r="G29" s="29">
        <f t="shared" si="2"/>
        <v>-2.34736000020348E-2</v>
      </c>
      <c r="H29" s="29">
        <f t="shared" si="3"/>
        <v>-2.34736000020348E-2</v>
      </c>
      <c r="K29" s="29"/>
      <c r="L29" s="29"/>
      <c r="M29" s="29"/>
      <c r="N29" s="29"/>
      <c r="O29" s="29"/>
      <c r="P29" s="29"/>
      <c r="Q29" s="31">
        <f t="shared" si="4"/>
        <v>12895.868999999999</v>
      </c>
    </row>
    <row r="30" spans="1:31" x14ac:dyDescent="0.2">
      <c r="A30" s="29" t="s">
        <v>31</v>
      </c>
      <c r="B30" s="29"/>
      <c r="C30" s="30">
        <v>44006.413999999997</v>
      </c>
      <c r="D30" s="30"/>
      <c r="E30" s="29">
        <f t="shared" si="0"/>
        <v>5431.0115030601237</v>
      </c>
      <c r="F30" s="29">
        <f t="shared" si="1"/>
        <v>5431</v>
      </c>
      <c r="G30" s="29">
        <f t="shared" si="2"/>
        <v>3.6438399991311599E-2</v>
      </c>
      <c r="H30" s="29"/>
      <c r="I30" s="29">
        <f t="shared" ref="I30:I59" si="5">+G30</f>
        <v>3.6438399991311599E-2</v>
      </c>
      <c r="J30" s="29"/>
      <c r="K30" s="29"/>
      <c r="L30" s="29"/>
      <c r="M30" s="29"/>
      <c r="N30" s="29"/>
      <c r="O30" s="29"/>
      <c r="P30" s="29"/>
      <c r="Q30" s="31">
        <f t="shared" si="4"/>
        <v>28987.913999999997</v>
      </c>
      <c r="AA30">
        <v>6</v>
      </c>
      <c r="AC30" t="s">
        <v>30</v>
      </c>
      <c r="AE30" t="s">
        <v>32</v>
      </c>
    </row>
    <row r="31" spans="1:31" x14ac:dyDescent="0.2">
      <c r="A31" s="29" t="s">
        <v>33</v>
      </c>
      <c r="B31" s="29"/>
      <c r="C31" s="30">
        <v>44082.402000000002</v>
      </c>
      <c r="D31" s="30"/>
      <c r="E31" s="29">
        <f t="shared" si="0"/>
        <v>5454.999782808648</v>
      </c>
      <c r="F31" s="29">
        <f t="shared" si="1"/>
        <v>5455</v>
      </c>
      <c r="G31" s="29">
        <f t="shared" si="2"/>
        <v>-6.8800000008195639E-4</v>
      </c>
      <c r="H31" s="29"/>
      <c r="I31" s="29">
        <f t="shared" si="5"/>
        <v>-6.8800000008195639E-4</v>
      </c>
      <c r="J31" s="29"/>
      <c r="K31" s="29"/>
      <c r="L31" s="29"/>
      <c r="M31" s="29"/>
      <c r="N31" s="29"/>
      <c r="O31" s="29"/>
      <c r="P31" s="29"/>
      <c r="Q31" s="31">
        <f t="shared" si="4"/>
        <v>29063.902000000002</v>
      </c>
      <c r="AA31">
        <v>6</v>
      </c>
      <c r="AC31" t="s">
        <v>30</v>
      </c>
      <c r="AE31" t="s">
        <v>32</v>
      </c>
    </row>
    <row r="32" spans="1:31" x14ac:dyDescent="0.2">
      <c r="A32" s="29" t="s">
        <v>34</v>
      </c>
      <c r="B32" s="29"/>
      <c r="C32" s="30">
        <v>44516.400999999998</v>
      </c>
      <c r="D32" s="30"/>
      <c r="E32" s="29">
        <f t="shared" si="0"/>
        <v>5592.0068026351864</v>
      </c>
      <c r="F32" s="29">
        <f t="shared" si="1"/>
        <v>5592</v>
      </c>
      <c r="G32" s="29">
        <f t="shared" si="2"/>
        <v>2.1548799995798618E-2</v>
      </c>
      <c r="H32" s="29"/>
      <c r="I32" s="29">
        <f t="shared" si="5"/>
        <v>2.1548799995798618E-2</v>
      </c>
      <c r="J32" s="29"/>
      <c r="K32" s="29"/>
      <c r="L32" s="29"/>
      <c r="M32" s="29"/>
      <c r="N32" s="29"/>
      <c r="O32" s="29"/>
      <c r="P32" s="29"/>
      <c r="Q32" s="31">
        <f t="shared" si="4"/>
        <v>29497.900999999998</v>
      </c>
      <c r="AA32">
        <v>6</v>
      </c>
      <c r="AC32" t="s">
        <v>30</v>
      </c>
      <c r="AE32" t="s">
        <v>32</v>
      </c>
    </row>
    <row r="33" spans="1:31" x14ac:dyDescent="0.2">
      <c r="A33" s="29" t="s">
        <v>35</v>
      </c>
      <c r="B33" s="29"/>
      <c r="C33" s="30">
        <v>44877.476000000002</v>
      </c>
      <c r="D33" s="30"/>
      <c r="E33" s="29">
        <f t="shared" si="0"/>
        <v>5705.9928018745131</v>
      </c>
      <c r="F33" s="29">
        <f t="shared" si="1"/>
        <v>5706</v>
      </c>
      <c r="G33" s="29">
        <f t="shared" si="2"/>
        <v>-2.2801599996455479E-2</v>
      </c>
      <c r="H33" s="29"/>
      <c r="I33" s="29">
        <f t="shared" si="5"/>
        <v>-2.2801599996455479E-2</v>
      </c>
      <c r="J33" s="29"/>
      <c r="K33" s="29"/>
      <c r="L33" s="29"/>
      <c r="M33" s="29"/>
      <c r="N33" s="29"/>
      <c r="O33" s="29"/>
      <c r="P33" s="29"/>
      <c r="Q33" s="31">
        <f t="shared" si="4"/>
        <v>29858.976000000002</v>
      </c>
      <c r="AA33">
        <v>7</v>
      </c>
      <c r="AC33" t="s">
        <v>30</v>
      </c>
      <c r="AE33" t="s">
        <v>32</v>
      </c>
    </row>
    <row r="34" spans="1:31" x14ac:dyDescent="0.2">
      <c r="A34" s="29" t="s">
        <v>36</v>
      </c>
      <c r="B34" s="29"/>
      <c r="C34" s="30">
        <v>44912.311000000002</v>
      </c>
      <c r="D34" s="30"/>
      <c r="E34" s="29">
        <f t="shared" si="0"/>
        <v>5716.9896925025041</v>
      </c>
      <c r="F34" s="29">
        <f t="shared" si="1"/>
        <v>5717</v>
      </c>
      <c r="G34" s="29">
        <f t="shared" si="2"/>
        <v>-3.2651200002874248E-2</v>
      </c>
      <c r="H34" s="29"/>
      <c r="I34" s="29">
        <f t="shared" si="5"/>
        <v>-3.2651200002874248E-2</v>
      </c>
      <c r="J34" s="29"/>
      <c r="K34" s="29"/>
      <c r="L34" s="29"/>
      <c r="M34" s="29"/>
      <c r="N34" s="29"/>
      <c r="O34" s="29"/>
      <c r="P34" s="29"/>
      <c r="Q34" s="31">
        <f t="shared" si="4"/>
        <v>29893.811000000002</v>
      </c>
      <c r="AA34">
        <v>6</v>
      </c>
      <c r="AC34" t="s">
        <v>30</v>
      </c>
      <c r="AE34" t="s">
        <v>32</v>
      </c>
    </row>
    <row r="35" spans="1:31" x14ac:dyDescent="0.2">
      <c r="A35" s="29" t="s">
        <v>37</v>
      </c>
      <c r="B35" s="29"/>
      <c r="C35" s="30">
        <v>45197.394999999997</v>
      </c>
      <c r="D35" s="30"/>
      <c r="E35" s="29">
        <f t="shared" si="0"/>
        <v>5806.9864649379906</v>
      </c>
      <c r="F35" s="29">
        <f t="shared" si="1"/>
        <v>5807</v>
      </c>
      <c r="G35" s="29">
        <f t="shared" si="2"/>
        <v>-4.2875200007983949E-2</v>
      </c>
      <c r="H35" s="29"/>
      <c r="I35" s="29">
        <f t="shared" si="5"/>
        <v>-4.2875200007983949E-2</v>
      </c>
      <c r="J35" s="29"/>
      <c r="K35" s="29"/>
      <c r="L35" s="29"/>
      <c r="M35" s="29"/>
      <c r="N35" s="29"/>
      <c r="O35" s="29"/>
      <c r="P35" s="29"/>
      <c r="Q35" s="31">
        <f t="shared" si="4"/>
        <v>30178.894999999997</v>
      </c>
      <c r="AA35">
        <v>7</v>
      </c>
      <c r="AC35" t="s">
        <v>30</v>
      </c>
      <c r="AE35" t="s">
        <v>32</v>
      </c>
    </row>
    <row r="36" spans="1:31" x14ac:dyDescent="0.2">
      <c r="A36" s="29" t="s">
        <v>37</v>
      </c>
      <c r="B36" s="29"/>
      <c r="C36" s="30">
        <v>45238.588000000003</v>
      </c>
      <c r="D36" s="30"/>
      <c r="E36" s="29">
        <f t="shared" si="0"/>
        <v>5819.9904814627189</v>
      </c>
      <c r="F36" s="29">
        <f t="shared" si="1"/>
        <v>5820</v>
      </c>
      <c r="G36" s="29">
        <f t="shared" si="2"/>
        <v>-3.0151999992085621E-2</v>
      </c>
      <c r="H36" s="29"/>
      <c r="I36" s="29">
        <f t="shared" si="5"/>
        <v>-3.0151999992085621E-2</v>
      </c>
      <c r="J36" s="29"/>
      <c r="K36" s="29"/>
      <c r="L36" s="29"/>
      <c r="M36" s="29"/>
      <c r="N36" s="29"/>
      <c r="O36" s="29"/>
      <c r="P36" s="29"/>
      <c r="Q36" s="31">
        <f t="shared" si="4"/>
        <v>30220.088000000003</v>
      </c>
      <c r="AA36">
        <v>9</v>
      </c>
      <c r="AC36" t="s">
        <v>30</v>
      </c>
      <c r="AE36" t="s">
        <v>32</v>
      </c>
    </row>
    <row r="37" spans="1:31" x14ac:dyDescent="0.2">
      <c r="A37" s="29" t="s">
        <v>38</v>
      </c>
      <c r="B37" s="29"/>
      <c r="C37" s="30">
        <v>45273.445</v>
      </c>
      <c r="D37" s="30"/>
      <c r="E37" s="29">
        <f t="shared" si="0"/>
        <v>5830.9943171630157</v>
      </c>
      <c r="F37" s="29">
        <f t="shared" si="1"/>
        <v>5831</v>
      </c>
      <c r="G37" s="29">
        <f t="shared" si="2"/>
        <v>-1.8001600001298357E-2</v>
      </c>
      <c r="H37" s="29"/>
      <c r="I37" s="29">
        <f t="shared" si="5"/>
        <v>-1.8001600001298357E-2</v>
      </c>
      <c r="J37" s="29"/>
      <c r="K37" s="29"/>
      <c r="L37" s="29"/>
      <c r="M37" s="29"/>
      <c r="N37" s="29"/>
      <c r="O37" s="29"/>
      <c r="P37" s="29"/>
      <c r="Q37" s="31">
        <f t="shared" si="4"/>
        <v>30254.945</v>
      </c>
      <c r="AA37">
        <v>7</v>
      </c>
      <c r="AC37" t="s">
        <v>30</v>
      </c>
      <c r="AE37" t="s">
        <v>32</v>
      </c>
    </row>
    <row r="38" spans="1:31" x14ac:dyDescent="0.2">
      <c r="A38" s="29" t="s">
        <v>39</v>
      </c>
      <c r="B38" s="29"/>
      <c r="C38" s="30">
        <v>45574.364000000001</v>
      </c>
      <c r="D38" s="30"/>
      <c r="E38" s="29">
        <f t="shared" si="0"/>
        <v>5925.9899632340503</v>
      </c>
      <c r="F38" s="29">
        <f t="shared" si="1"/>
        <v>5926</v>
      </c>
      <c r="G38" s="29">
        <f t="shared" si="2"/>
        <v>-3.1793599999218713E-2</v>
      </c>
      <c r="H38" s="29"/>
      <c r="I38" s="29">
        <f t="shared" si="5"/>
        <v>-3.1793599999218713E-2</v>
      </c>
      <c r="J38" s="29"/>
      <c r="K38" s="29"/>
      <c r="L38" s="29"/>
      <c r="M38" s="29"/>
      <c r="N38" s="29"/>
      <c r="O38" s="29"/>
      <c r="P38" s="29"/>
      <c r="Q38" s="31">
        <f t="shared" si="4"/>
        <v>30555.864000000001</v>
      </c>
      <c r="AA38">
        <v>6</v>
      </c>
      <c r="AC38" t="s">
        <v>30</v>
      </c>
      <c r="AE38" t="s">
        <v>32</v>
      </c>
    </row>
    <row r="39" spans="1:31" x14ac:dyDescent="0.2">
      <c r="A39" s="29" t="s">
        <v>40</v>
      </c>
      <c r="B39" s="29"/>
      <c r="C39" s="30">
        <v>45935.442000000003</v>
      </c>
      <c r="D39" s="30"/>
      <c r="E39" s="29">
        <f t="shared" si="0"/>
        <v>6039.9769095286902</v>
      </c>
      <c r="F39" s="29">
        <f t="shared" si="1"/>
        <v>6040</v>
      </c>
      <c r="G39" s="29">
        <f t="shared" si="2"/>
        <v>-7.3144000001775566E-2</v>
      </c>
      <c r="H39" s="29"/>
      <c r="I39" s="29">
        <f t="shared" si="5"/>
        <v>-7.3144000001775566E-2</v>
      </c>
      <c r="J39" s="29"/>
      <c r="K39" s="29"/>
      <c r="L39" s="29"/>
      <c r="M39" s="29"/>
      <c r="N39" s="29"/>
      <c r="O39" s="29"/>
      <c r="P39" s="29"/>
      <c r="Q39" s="31">
        <f t="shared" si="4"/>
        <v>30916.942000000003</v>
      </c>
      <c r="AA39">
        <v>4</v>
      </c>
      <c r="AC39" t="s">
        <v>30</v>
      </c>
      <c r="AE39" t="s">
        <v>32</v>
      </c>
    </row>
    <row r="40" spans="1:31" x14ac:dyDescent="0.2">
      <c r="A40" s="50" t="s">
        <v>148</v>
      </c>
      <c r="B40" s="52" t="s">
        <v>49</v>
      </c>
      <c r="C40" s="51">
        <v>46293.440000000002</v>
      </c>
      <c r="D40" s="51" t="s">
        <v>76</v>
      </c>
      <c r="E40" s="29">
        <f t="shared" si="0"/>
        <v>6152.9915457003444</v>
      </c>
      <c r="F40" s="29">
        <f t="shared" si="1"/>
        <v>6153</v>
      </c>
      <c r="G40" s="29">
        <f t="shared" si="2"/>
        <v>-2.6780799998959992E-2</v>
      </c>
      <c r="H40" s="29"/>
      <c r="I40" s="29">
        <f t="shared" si="5"/>
        <v>-2.6780799998959992E-2</v>
      </c>
      <c r="K40" s="29"/>
      <c r="L40" s="29"/>
      <c r="M40" s="29"/>
      <c r="N40" s="29"/>
      <c r="O40" s="29"/>
      <c r="P40" s="29"/>
      <c r="Q40" s="31">
        <f t="shared" si="4"/>
        <v>31274.940000000002</v>
      </c>
    </row>
    <row r="41" spans="1:31" x14ac:dyDescent="0.2">
      <c r="A41" s="50" t="s">
        <v>148</v>
      </c>
      <c r="B41" s="52" t="s">
        <v>49</v>
      </c>
      <c r="C41" s="51">
        <v>46293.451000000001</v>
      </c>
      <c r="D41" s="51" t="s">
        <v>76</v>
      </c>
      <c r="E41" s="29">
        <f t="shared" si="0"/>
        <v>6152.9950182364973</v>
      </c>
      <c r="F41" s="29">
        <f t="shared" si="1"/>
        <v>6153</v>
      </c>
      <c r="G41" s="29">
        <f t="shared" si="2"/>
        <v>-1.5780800000356976E-2</v>
      </c>
      <c r="H41" s="29"/>
      <c r="I41" s="29">
        <f t="shared" si="5"/>
        <v>-1.5780800000356976E-2</v>
      </c>
      <c r="K41" s="29"/>
      <c r="L41" s="29"/>
      <c r="M41" s="29"/>
      <c r="N41" s="29"/>
      <c r="O41" s="29"/>
      <c r="P41" s="29"/>
      <c r="Q41" s="31">
        <f t="shared" si="4"/>
        <v>31274.951000000001</v>
      </c>
    </row>
    <row r="42" spans="1:31" x14ac:dyDescent="0.2">
      <c r="A42" s="29" t="s">
        <v>41</v>
      </c>
      <c r="B42" s="29"/>
      <c r="C42" s="30">
        <v>46296.601999999999</v>
      </c>
      <c r="D42" s="30"/>
      <c r="E42" s="29">
        <f t="shared" si="0"/>
        <v>6153.9897420019279</v>
      </c>
      <c r="F42" s="29">
        <f t="shared" si="1"/>
        <v>6154</v>
      </c>
      <c r="G42" s="29">
        <f t="shared" si="2"/>
        <v>-3.2494400002178736E-2</v>
      </c>
      <c r="H42" s="29"/>
      <c r="I42" s="29">
        <f t="shared" si="5"/>
        <v>-3.2494400002178736E-2</v>
      </c>
      <c r="J42" s="29"/>
      <c r="K42" s="29"/>
      <c r="L42" s="29"/>
      <c r="M42" s="29"/>
      <c r="N42" s="29"/>
      <c r="O42" s="29"/>
      <c r="P42" s="29"/>
      <c r="Q42" s="31">
        <f t="shared" si="4"/>
        <v>31278.101999999999</v>
      </c>
      <c r="AA42">
        <v>8</v>
      </c>
      <c r="AC42" t="s">
        <v>30</v>
      </c>
      <c r="AE42" t="s">
        <v>32</v>
      </c>
    </row>
    <row r="43" spans="1:31" x14ac:dyDescent="0.2">
      <c r="A43" s="29" t="s">
        <v>42</v>
      </c>
      <c r="B43" s="29"/>
      <c r="C43" s="30">
        <v>46746.432999999997</v>
      </c>
      <c r="D43" s="30"/>
      <c r="E43" s="29">
        <f t="shared" si="0"/>
        <v>6295.9946884086985</v>
      </c>
      <c r="F43" s="29">
        <f t="shared" si="1"/>
        <v>6296</v>
      </c>
      <c r="G43" s="29">
        <f t="shared" si="2"/>
        <v>-1.6825600003357977E-2</v>
      </c>
      <c r="H43" s="29"/>
      <c r="I43" s="29">
        <f t="shared" si="5"/>
        <v>-1.6825600003357977E-2</v>
      </c>
      <c r="J43" s="29"/>
      <c r="K43" s="29"/>
      <c r="L43" s="29"/>
      <c r="M43" s="29"/>
      <c r="N43" s="29"/>
      <c r="O43" s="29"/>
      <c r="P43" s="29"/>
      <c r="Q43" s="31">
        <f t="shared" si="4"/>
        <v>31727.932999999997</v>
      </c>
      <c r="AA43">
        <v>6</v>
      </c>
      <c r="AC43" t="s">
        <v>30</v>
      </c>
      <c r="AE43" t="s">
        <v>32</v>
      </c>
    </row>
    <row r="44" spans="1:31" x14ac:dyDescent="0.2">
      <c r="A44" s="29" t="s">
        <v>43</v>
      </c>
      <c r="B44" s="29"/>
      <c r="C44" s="30">
        <v>46917.497000000003</v>
      </c>
      <c r="D44" s="30"/>
      <c r="E44" s="29">
        <f t="shared" si="0"/>
        <v>6349.9970451874187</v>
      </c>
      <c r="F44" s="29">
        <f t="shared" si="1"/>
        <v>6350</v>
      </c>
      <c r="G44" s="29">
        <f t="shared" si="2"/>
        <v>-9.3599999963771552E-3</v>
      </c>
      <c r="H44" s="29"/>
      <c r="I44" s="29">
        <f t="shared" si="5"/>
        <v>-9.3599999963771552E-3</v>
      </c>
      <c r="J44" s="29"/>
      <c r="K44" s="29"/>
      <c r="L44" s="29"/>
      <c r="M44" s="29"/>
      <c r="N44" s="29"/>
      <c r="O44" s="29"/>
      <c r="P44" s="29"/>
      <c r="Q44" s="31">
        <f t="shared" si="4"/>
        <v>31898.997000000003</v>
      </c>
      <c r="AA44">
        <v>10</v>
      </c>
      <c r="AC44" t="s">
        <v>30</v>
      </c>
      <c r="AE44" t="s">
        <v>32</v>
      </c>
    </row>
    <row r="45" spans="1:31" x14ac:dyDescent="0.2">
      <c r="A45" s="29" t="s">
        <v>44</v>
      </c>
      <c r="B45" s="29"/>
      <c r="C45" s="30">
        <v>47750.565999999999</v>
      </c>
      <c r="D45" s="30"/>
      <c r="E45" s="29">
        <f t="shared" si="0"/>
        <v>6612.9845198126495</v>
      </c>
      <c r="F45" s="29">
        <f t="shared" si="1"/>
        <v>6613</v>
      </c>
      <c r="G45" s="29">
        <f t="shared" si="2"/>
        <v>-4.9036800002795644E-2</v>
      </c>
      <c r="H45" s="29"/>
      <c r="I45" s="29">
        <f t="shared" si="5"/>
        <v>-4.9036800002795644E-2</v>
      </c>
      <c r="J45" s="29"/>
      <c r="K45" s="29"/>
      <c r="L45" s="29"/>
      <c r="M45" s="29"/>
      <c r="N45" s="29"/>
      <c r="O45" s="29"/>
      <c r="P45" s="29"/>
      <c r="Q45" s="31">
        <f t="shared" si="4"/>
        <v>32732.065999999999</v>
      </c>
      <c r="AA45">
        <v>7</v>
      </c>
      <c r="AC45" t="s">
        <v>30</v>
      </c>
      <c r="AE45" t="s">
        <v>32</v>
      </c>
    </row>
    <row r="46" spans="1:31" x14ac:dyDescent="0.2">
      <c r="A46" s="50" t="s">
        <v>172</v>
      </c>
      <c r="B46" s="52" t="s">
        <v>49</v>
      </c>
      <c r="C46" s="51">
        <v>47804.427000000003</v>
      </c>
      <c r="D46" s="51" t="s">
        <v>76</v>
      </c>
      <c r="E46" s="29">
        <f t="shared" si="0"/>
        <v>6629.9876352458132</v>
      </c>
      <c r="F46" s="29">
        <f t="shared" si="1"/>
        <v>6630</v>
      </c>
      <c r="G46" s="29">
        <f t="shared" si="2"/>
        <v>-3.9167999995697755E-2</v>
      </c>
      <c r="H46" s="29"/>
      <c r="I46" s="29">
        <f t="shared" si="5"/>
        <v>-3.9167999995697755E-2</v>
      </c>
      <c r="K46" s="29"/>
      <c r="L46" s="29"/>
      <c r="M46" s="29"/>
      <c r="N46" s="29"/>
      <c r="O46" s="29"/>
      <c r="P46" s="29"/>
      <c r="Q46" s="31">
        <f t="shared" si="4"/>
        <v>32785.927000000003</v>
      </c>
    </row>
    <row r="47" spans="1:31" x14ac:dyDescent="0.2">
      <c r="A47" s="50" t="s">
        <v>172</v>
      </c>
      <c r="B47" s="52" t="s">
        <v>49</v>
      </c>
      <c r="C47" s="51">
        <v>47804.436000000002</v>
      </c>
      <c r="D47" s="51" t="s">
        <v>76</v>
      </c>
      <c r="E47" s="29">
        <f t="shared" si="0"/>
        <v>6629.9904764117564</v>
      </c>
      <c r="F47" s="29">
        <f t="shared" si="1"/>
        <v>6630</v>
      </c>
      <c r="G47" s="29">
        <f t="shared" si="2"/>
        <v>-3.0167999997502193E-2</v>
      </c>
      <c r="H47" s="29"/>
      <c r="I47" s="29">
        <f t="shared" si="5"/>
        <v>-3.0167999997502193E-2</v>
      </c>
      <c r="K47" s="29"/>
      <c r="L47" s="29"/>
      <c r="M47" s="29"/>
      <c r="N47" s="29"/>
      <c r="O47" s="29"/>
      <c r="P47" s="29"/>
      <c r="Q47" s="31">
        <f t="shared" si="4"/>
        <v>32785.936000000002</v>
      </c>
    </row>
    <row r="48" spans="1:31" x14ac:dyDescent="0.2">
      <c r="A48" s="50" t="s">
        <v>172</v>
      </c>
      <c r="B48" s="52" t="s">
        <v>49</v>
      </c>
      <c r="C48" s="51">
        <v>47804.436999999998</v>
      </c>
      <c r="D48" s="51" t="s">
        <v>76</v>
      </c>
      <c r="E48" s="29">
        <f t="shared" si="0"/>
        <v>6629.9907920968608</v>
      </c>
      <c r="F48" s="29">
        <f t="shared" si="1"/>
        <v>6630</v>
      </c>
      <c r="G48" s="29">
        <f t="shared" si="2"/>
        <v>-2.9168000000936445E-2</v>
      </c>
      <c r="H48" s="29"/>
      <c r="I48" s="29">
        <f t="shared" si="5"/>
        <v>-2.9168000000936445E-2</v>
      </c>
      <c r="K48" s="29"/>
      <c r="L48" s="29"/>
      <c r="M48" s="29"/>
      <c r="N48" s="29"/>
      <c r="O48" s="29"/>
      <c r="P48" s="29"/>
      <c r="Q48" s="31">
        <f t="shared" si="4"/>
        <v>32785.936999999998</v>
      </c>
    </row>
    <row r="49" spans="1:31" x14ac:dyDescent="0.2">
      <c r="A49" s="29" t="s">
        <v>45</v>
      </c>
      <c r="B49" s="29"/>
      <c r="C49" s="30">
        <v>48162.396999999997</v>
      </c>
      <c r="D49" s="30"/>
      <c r="E49" s="29">
        <f t="shared" si="0"/>
        <v>6742.9934322345289</v>
      </c>
      <c r="F49" s="29">
        <f t="shared" si="1"/>
        <v>6743</v>
      </c>
      <c r="G49" s="29">
        <f t="shared" si="2"/>
        <v>-2.0804800005862489E-2</v>
      </c>
      <c r="H49" s="29"/>
      <c r="I49" s="29">
        <f t="shared" si="5"/>
        <v>-2.0804800005862489E-2</v>
      </c>
      <c r="J49" s="29"/>
      <c r="K49" s="29"/>
      <c r="L49" s="29"/>
      <c r="M49" s="29"/>
      <c r="N49" s="29"/>
      <c r="O49" s="29">
        <f t="shared" ref="O49:O62" ca="1" si="6">+C$11+C$12*F49</f>
        <v>-5.6226555822417923E-2</v>
      </c>
      <c r="P49" s="29"/>
      <c r="Q49" s="31">
        <f t="shared" si="4"/>
        <v>33143.896999999997</v>
      </c>
      <c r="AA49">
        <v>6</v>
      </c>
      <c r="AC49" t="s">
        <v>30</v>
      </c>
      <c r="AE49" t="s">
        <v>32</v>
      </c>
    </row>
    <row r="50" spans="1:31" x14ac:dyDescent="0.2">
      <c r="A50" s="29" t="s">
        <v>46</v>
      </c>
      <c r="B50" s="29"/>
      <c r="C50" s="30">
        <v>49999.656000000003</v>
      </c>
      <c r="D50" s="30">
        <v>6.0000000000000001E-3</v>
      </c>
      <c r="E50" s="29">
        <f t="shared" si="0"/>
        <v>7322.9887323146895</v>
      </c>
      <c r="F50" s="29">
        <f t="shared" si="1"/>
        <v>7323</v>
      </c>
      <c r="G50" s="29">
        <f t="shared" si="2"/>
        <v>-3.5692799996468239E-2</v>
      </c>
      <c r="H50" s="29"/>
      <c r="I50" s="29">
        <f t="shared" si="5"/>
        <v>-3.5692799996468239E-2</v>
      </c>
      <c r="J50" s="29"/>
      <c r="K50" s="29"/>
      <c r="L50" s="29"/>
      <c r="M50" s="29"/>
      <c r="N50" s="29"/>
      <c r="O50" s="29">
        <f t="shared" ca="1" si="6"/>
        <v>-3.6268811363713738E-2</v>
      </c>
      <c r="P50" s="29"/>
      <c r="Q50" s="31">
        <f t="shared" si="4"/>
        <v>34981.156000000003</v>
      </c>
      <c r="AA50">
        <v>6</v>
      </c>
      <c r="AC50" t="s">
        <v>30</v>
      </c>
      <c r="AE50" t="s">
        <v>32</v>
      </c>
    </row>
    <row r="51" spans="1:31" x14ac:dyDescent="0.2">
      <c r="A51" s="29" t="s">
        <v>47</v>
      </c>
      <c r="B51" s="29"/>
      <c r="C51" s="30">
        <v>50658.529000000002</v>
      </c>
      <c r="D51" s="30">
        <v>6.0000000000000001E-3</v>
      </c>
      <c r="E51" s="29">
        <f t="shared" si="0"/>
        <v>7530.9851244127631</v>
      </c>
      <c r="F51" s="29">
        <f t="shared" si="1"/>
        <v>7531</v>
      </c>
      <c r="G51" s="29">
        <f t="shared" si="2"/>
        <v>-4.7121599993261043E-2</v>
      </c>
      <c r="H51" s="29"/>
      <c r="I51" s="29">
        <f t="shared" si="5"/>
        <v>-4.7121599993261043E-2</v>
      </c>
      <c r="J51" s="29"/>
      <c r="K51" s="29"/>
      <c r="L51" s="29"/>
      <c r="M51" s="29"/>
      <c r="N51" s="29"/>
      <c r="O51" s="29">
        <f t="shared" ca="1" si="6"/>
        <v>-2.911155128197157E-2</v>
      </c>
      <c r="P51" s="29"/>
      <c r="Q51" s="31">
        <f t="shared" si="4"/>
        <v>35640.029000000002</v>
      </c>
      <c r="AA51">
        <v>6</v>
      </c>
      <c r="AC51" t="s">
        <v>30</v>
      </c>
      <c r="AE51" t="s">
        <v>32</v>
      </c>
    </row>
    <row r="52" spans="1:31" x14ac:dyDescent="0.2">
      <c r="A52" s="50" t="s">
        <v>193</v>
      </c>
      <c r="B52" s="52" t="s">
        <v>49</v>
      </c>
      <c r="C52" s="51">
        <v>51393.455999999998</v>
      </c>
      <c r="D52" s="51" t="s">
        <v>76</v>
      </c>
      <c r="E52" s="29">
        <f t="shared" si="0"/>
        <v>7762.9906314762793</v>
      </c>
      <c r="F52" s="29">
        <f t="shared" si="1"/>
        <v>7763</v>
      </c>
      <c r="G52" s="29">
        <f t="shared" si="2"/>
        <v>-2.9676800004381221E-2</v>
      </c>
      <c r="H52" s="29"/>
      <c r="I52" s="29">
        <f t="shared" si="5"/>
        <v>-2.9676800004381221E-2</v>
      </c>
      <c r="K52" s="29"/>
      <c r="L52" s="29"/>
      <c r="M52" s="29"/>
      <c r="N52" s="29"/>
      <c r="O52" s="29">
        <f t="shared" ca="1" si="6"/>
        <v>-2.1128453498489908E-2</v>
      </c>
      <c r="P52" s="29"/>
      <c r="Q52" s="31">
        <f t="shared" si="4"/>
        <v>36374.955999999998</v>
      </c>
    </row>
    <row r="53" spans="1:31" x14ac:dyDescent="0.2">
      <c r="A53" s="50" t="s">
        <v>198</v>
      </c>
      <c r="B53" s="52" t="s">
        <v>49</v>
      </c>
      <c r="C53" s="51">
        <v>51396.642</v>
      </c>
      <c r="D53" s="51" t="s">
        <v>76</v>
      </c>
      <c r="E53" s="29">
        <f t="shared" si="0"/>
        <v>7763.996404220381</v>
      </c>
      <c r="F53" s="29">
        <f t="shared" si="1"/>
        <v>7764</v>
      </c>
      <c r="G53" s="29">
        <f t="shared" si="2"/>
        <v>-1.1390400002710521E-2</v>
      </c>
      <c r="H53" s="29"/>
      <c r="I53" s="29">
        <f t="shared" si="5"/>
        <v>-1.1390400002710521E-2</v>
      </c>
      <c r="K53" s="29"/>
      <c r="L53" s="29"/>
      <c r="M53" s="29"/>
      <c r="N53" s="29"/>
      <c r="O53" s="29">
        <f t="shared" ca="1" si="6"/>
        <v>-2.1094043594250766E-2</v>
      </c>
      <c r="P53" s="29"/>
      <c r="Q53" s="31">
        <f t="shared" si="4"/>
        <v>36378.142</v>
      </c>
    </row>
    <row r="54" spans="1:31" x14ac:dyDescent="0.2">
      <c r="A54" s="50" t="s">
        <v>198</v>
      </c>
      <c r="B54" s="52" t="s">
        <v>49</v>
      </c>
      <c r="C54" s="51">
        <v>51453.631999999998</v>
      </c>
      <c r="D54" s="51" t="s">
        <v>76</v>
      </c>
      <c r="E54" s="29">
        <f t="shared" si="0"/>
        <v>7781.9872983466676</v>
      </c>
      <c r="F54" s="29">
        <f t="shared" si="1"/>
        <v>7782</v>
      </c>
      <c r="G54" s="29">
        <f t="shared" si="2"/>
        <v>-4.0235200001916382E-2</v>
      </c>
      <c r="H54" s="29"/>
      <c r="I54" s="29">
        <f t="shared" si="5"/>
        <v>-4.0235200001916382E-2</v>
      </c>
      <c r="K54" s="29"/>
      <c r="L54" s="29"/>
      <c r="M54" s="29"/>
      <c r="N54" s="29"/>
      <c r="O54" s="29">
        <f t="shared" ca="1" si="6"/>
        <v>-2.0474665317946172E-2</v>
      </c>
      <c r="P54" s="29"/>
      <c r="Q54" s="31">
        <f t="shared" si="4"/>
        <v>36435.131999999998</v>
      </c>
    </row>
    <row r="55" spans="1:31" x14ac:dyDescent="0.2">
      <c r="A55" s="50" t="s">
        <v>205</v>
      </c>
      <c r="B55" s="52" t="s">
        <v>49</v>
      </c>
      <c r="C55" s="51">
        <v>51846.482000000004</v>
      </c>
      <c r="D55" s="51" t="s">
        <v>76</v>
      </c>
      <c r="E55" s="29">
        <f t="shared" si="0"/>
        <v>7906.0041917930976</v>
      </c>
      <c r="F55" s="29">
        <f t="shared" si="1"/>
        <v>7906</v>
      </c>
      <c r="G55" s="29">
        <f t="shared" si="2"/>
        <v>1.3278400001581758E-2</v>
      </c>
      <c r="H55" s="29"/>
      <c r="I55" s="29">
        <f t="shared" si="5"/>
        <v>1.3278400001581758E-2</v>
      </c>
      <c r="K55" s="29"/>
      <c r="L55" s="29"/>
      <c r="M55" s="29"/>
      <c r="N55" s="29"/>
      <c r="O55" s="29">
        <f t="shared" ca="1" si="6"/>
        <v>-1.6207837192292185E-2</v>
      </c>
      <c r="P55" s="29"/>
      <c r="Q55" s="31">
        <f t="shared" si="4"/>
        <v>36827.982000000004</v>
      </c>
    </row>
    <row r="56" spans="1:31" x14ac:dyDescent="0.2">
      <c r="A56" s="50" t="s">
        <v>212</v>
      </c>
      <c r="B56" s="52" t="s">
        <v>49</v>
      </c>
      <c r="C56" s="51">
        <v>52147.4</v>
      </c>
      <c r="D56" s="51" t="s">
        <v>76</v>
      </c>
      <c r="E56" s="29">
        <f t="shared" si="0"/>
        <v>8000.9995221790259</v>
      </c>
      <c r="F56" s="29">
        <f t="shared" si="1"/>
        <v>8001</v>
      </c>
      <c r="G56" s="29">
        <f t="shared" si="2"/>
        <v>-1.5136000001803041E-3</v>
      </c>
      <c r="H56" s="29"/>
      <c r="I56" s="29">
        <f t="shared" si="5"/>
        <v>-1.5136000001803041E-3</v>
      </c>
      <c r="K56" s="29"/>
      <c r="L56" s="29"/>
      <c r="M56" s="29"/>
      <c r="N56" s="29"/>
      <c r="O56" s="29">
        <f t="shared" ca="1" si="6"/>
        <v>-1.2938896289573398E-2</v>
      </c>
      <c r="P56" s="29"/>
      <c r="Q56" s="31">
        <f t="shared" si="4"/>
        <v>37128.9</v>
      </c>
    </row>
    <row r="57" spans="1:31" x14ac:dyDescent="0.2">
      <c r="A57" s="50" t="s">
        <v>212</v>
      </c>
      <c r="B57" s="52" t="s">
        <v>49</v>
      </c>
      <c r="C57" s="51">
        <v>52150.567000000003</v>
      </c>
      <c r="D57" s="51" t="s">
        <v>76</v>
      </c>
      <c r="E57" s="29">
        <f t="shared" si="0"/>
        <v>8001.999296906135</v>
      </c>
      <c r="F57" s="29">
        <f t="shared" si="1"/>
        <v>8002</v>
      </c>
      <c r="G57" s="29">
        <f t="shared" si="2"/>
        <v>-2.2271999987424351E-3</v>
      </c>
      <c r="H57" s="29"/>
      <c r="I57" s="29">
        <f t="shared" si="5"/>
        <v>-2.2271999987424351E-3</v>
      </c>
      <c r="K57" s="29"/>
      <c r="L57" s="29"/>
      <c r="M57" s="29"/>
      <c r="N57" s="29"/>
      <c r="O57" s="29">
        <f t="shared" ca="1" si="6"/>
        <v>-1.2904486385334257E-2</v>
      </c>
      <c r="P57" s="29"/>
      <c r="Q57" s="31">
        <f t="shared" si="4"/>
        <v>37132.067000000003</v>
      </c>
    </row>
    <row r="58" spans="1:31" x14ac:dyDescent="0.2">
      <c r="A58" s="50" t="s">
        <v>219</v>
      </c>
      <c r="B58" s="52" t="s">
        <v>49</v>
      </c>
      <c r="C58" s="51">
        <v>52277.258000000002</v>
      </c>
      <c r="D58" s="51" t="s">
        <v>76</v>
      </c>
      <c r="E58" s="29">
        <f t="shared" si="0"/>
        <v>8041.9937585266553</v>
      </c>
      <c r="F58" s="29">
        <f t="shared" si="1"/>
        <v>8042</v>
      </c>
      <c r="G58" s="29">
        <f t="shared" si="2"/>
        <v>-1.9771200000832323E-2</v>
      </c>
      <c r="H58" s="29"/>
      <c r="I58" s="29">
        <f t="shared" si="5"/>
        <v>-1.9771200000832323E-2</v>
      </c>
      <c r="K58" s="29"/>
      <c r="L58" s="29"/>
      <c r="M58" s="29"/>
      <c r="N58" s="29"/>
      <c r="O58" s="29">
        <f t="shared" ca="1" si="6"/>
        <v>-1.152809021576845E-2</v>
      </c>
      <c r="P58" s="29"/>
      <c r="Q58" s="31">
        <f t="shared" si="4"/>
        <v>37258.758000000002</v>
      </c>
    </row>
    <row r="59" spans="1:31" x14ac:dyDescent="0.2">
      <c r="A59" s="50" t="s">
        <v>219</v>
      </c>
      <c r="B59" s="52" t="s">
        <v>49</v>
      </c>
      <c r="C59" s="51">
        <v>52296.277999999998</v>
      </c>
      <c r="D59" s="51" t="s">
        <v>76</v>
      </c>
      <c r="E59" s="29">
        <f t="shared" si="0"/>
        <v>8047.9980892211961</v>
      </c>
      <c r="F59" s="29">
        <f t="shared" si="1"/>
        <v>8048</v>
      </c>
      <c r="G59" s="29">
        <f t="shared" si="2"/>
        <v>-6.052800003089942E-3</v>
      </c>
      <c r="H59" s="29"/>
      <c r="I59" s="29">
        <f t="shared" si="5"/>
        <v>-6.052800003089942E-3</v>
      </c>
      <c r="K59" s="29"/>
      <c r="L59" s="29"/>
      <c r="M59" s="29"/>
      <c r="N59" s="29"/>
      <c r="O59" s="29">
        <f t="shared" ca="1" si="6"/>
        <v>-1.1321630790333603E-2</v>
      </c>
      <c r="P59" s="29"/>
      <c r="Q59" s="31">
        <f t="shared" si="4"/>
        <v>37277.777999999998</v>
      </c>
    </row>
    <row r="60" spans="1:31" x14ac:dyDescent="0.2">
      <c r="A60" s="32" t="s">
        <v>48</v>
      </c>
      <c r="B60" s="33" t="s">
        <v>49</v>
      </c>
      <c r="C60" s="30">
        <v>52904.478000000003</v>
      </c>
      <c r="D60" s="34">
        <v>8.0000000000000002E-3</v>
      </c>
      <c r="E60" s="29">
        <f t="shared" si="0"/>
        <v>8239.9977700004201</v>
      </c>
      <c r="F60" s="29">
        <f t="shared" si="1"/>
        <v>8240</v>
      </c>
      <c r="G60" s="29">
        <f t="shared" si="2"/>
        <v>-7.0639999976265244E-3</v>
      </c>
      <c r="H60" s="29"/>
      <c r="I60" s="29"/>
      <c r="K60" s="29">
        <f>+G60</f>
        <v>-7.0639999976265244E-3</v>
      </c>
      <c r="L60" s="29"/>
      <c r="M60" s="29"/>
      <c r="N60" s="29"/>
      <c r="O60" s="29">
        <f t="shared" ca="1" si="6"/>
        <v>-4.7149291764176926E-3</v>
      </c>
      <c r="P60" s="29"/>
      <c r="Q60" s="31">
        <f t="shared" si="4"/>
        <v>37885.978000000003</v>
      </c>
      <c r="R60" t="s">
        <v>68</v>
      </c>
    </row>
    <row r="61" spans="1:31" x14ac:dyDescent="0.2">
      <c r="A61" s="50" t="s">
        <v>233</v>
      </c>
      <c r="B61" s="52" t="s">
        <v>49</v>
      </c>
      <c r="C61" s="51">
        <v>54738.601799999997</v>
      </c>
      <c r="D61" s="51" t="s">
        <v>76</v>
      </c>
      <c r="E61" s="29">
        <f t="shared" si="0"/>
        <v>8819.003334139803</v>
      </c>
      <c r="F61" s="29">
        <f t="shared" si="1"/>
        <v>8819</v>
      </c>
      <c r="G61" s="29">
        <f t="shared" si="2"/>
        <v>1.0561600000073668E-2</v>
      </c>
      <c r="H61" s="29"/>
      <c r="K61" s="29">
        <f>+G61</f>
        <v>1.0561600000073668E-2</v>
      </c>
      <c r="L61" s="29"/>
      <c r="M61" s="29"/>
      <c r="N61" s="29"/>
      <c r="O61" s="29">
        <f t="shared" ca="1" si="6"/>
        <v>1.5208405378047296E-2</v>
      </c>
      <c r="P61" s="29"/>
      <c r="Q61" s="31">
        <f t="shared" si="4"/>
        <v>39720.101799999997</v>
      </c>
    </row>
    <row r="62" spans="1:31" x14ac:dyDescent="0.2">
      <c r="A62" s="35" t="s">
        <v>61</v>
      </c>
      <c r="B62" s="36" t="s">
        <v>49</v>
      </c>
      <c r="C62" s="35">
        <v>54925.498</v>
      </c>
      <c r="D62" s="35">
        <v>1E-3</v>
      </c>
      <c r="E62" s="29">
        <f t="shared" si="0"/>
        <v>8878.0036806357748</v>
      </c>
      <c r="F62" s="29">
        <f t="shared" si="1"/>
        <v>8878</v>
      </c>
      <c r="G62" s="29">
        <f t="shared" si="2"/>
        <v>1.1659199997666292E-2</v>
      </c>
      <c r="H62" s="29"/>
      <c r="I62" s="29"/>
      <c r="J62" s="29">
        <f>+G62</f>
        <v>1.1659199997666292E-2</v>
      </c>
      <c r="K62" s="29"/>
      <c r="L62" s="29"/>
      <c r="M62" s="29"/>
      <c r="N62" s="29"/>
      <c r="O62" s="29">
        <f t="shared" ca="1" si="6"/>
        <v>1.7238589728156839E-2</v>
      </c>
      <c r="P62" s="29"/>
      <c r="Q62" s="31">
        <f t="shared" si="4"/>
        <v>39906.998</v>
      </c>
      <c r="R62" t="s">
        <v>70</v>
      </c>
    </row>
    <row r="63" spans="1:31" x14ac:dyDescent="0.2">
      <c r="B63" s="9"/>
      <c r="C63" s="10"/>
      <c r="D63" s="10"/>
    </row>
    <row r="64" spans="1:31" x14ac:dyDescent="0.2">
      <c r="B64" s="9"/>
      <c r="C64" s="10"/>
      <c r="D64" s="10"/>
    </row>
    <row r="65" spans="2:4" x14ac:dyDescent="0.2">
      <c r="B65" s="9"/>
      <c r="C65" s="10"/>
      <c r="D65" s="10"/>
    </row>
    <row r="66" spans="2:4" x14ac:dyDescent="0.2">
      <c r="B66" s="9"/>
      <c r="C66" s="10"/>
      <c r="D66" s="10"/>
    </row>
    <row r="67" spans="2:4" x14ac:dyDescent="0.2">
      <c r="B67" s="9"/>
      <c r="C67" s="10"/>
      <c r="D67" s="10"/>
    </row>
    <row r="68" spans="2:4" x14ac:dyDescent="0.2">
      <c r="B68" s="9"/>
      <c r="C68" s="10"/>
      <c r="D68" s="10"/>
    </row>
    <row r="69" spans="2:4" x14ac:dyDescent="0.2">
      <c r="B69" s="9"/>
      <c r="C69" s="10"/>
      <c r="D69" s="10"/>
    </row>
    <row r="70" spans="2:4" x14ac:dyDescent="0.2">
      <c r="B70" s="9"/>
      <c r="C70" s="10"/>
      <c r="D70" s="10"/>
    </row>
    <row r="71" spans="2:4" x14ac:dyDescent="0.2">
      <c r="B71" s="9"/>
      <c r="C71" s="10"/>
      <c r="D71" s="10"/>
    </row>
    <row r="72" spans="2:4" x14ac:dyDescent="0.2">
      <c r="B72" s="9"/>
      <c r="C72" s="10"/>
      <c r="D72" s="10"/>
    </row>
    <row r="73" spans="2:4" x14ac:dyDescent="0.2">
      <c r="B73" s="9"/>
      <c r="C73" s="10"/>
      <c r="D73" s="10"/>
    </row>
    <row r="74" spans="2:4" x14ac:dyDescent="0.2">
      <c r="B74" s="9"/>
      <c r="C74" s="10"/>
      <c r="D74" s="10"/>
    </row>
    <row r="75" spans="2:4" x14ac:dyDescent="0.2">
      <c r="B75" s="9"/>
      <c r="C75" s="10"/>
      <c r="D75" s="10"/>
    </row>
    <row r="76" spans="2:4" x14ac:dyDescent="0.2">
      <c r="B76" s="9"/>
      <c r="C76" s="10"/>
      <c r="D76" s="10"/>
    </row>
    <row r="77" spans="2:4" x14ac:dyDescent="0.2">
      <c r="B77" s="9"/>
      <c r="C77" s="10"/>
      <c r="D77" s="10"/>
    </row>
    <row r="78" spans="2:4" x14ac:dyDescent="0.2">
      <c r="B78" s="9"/>
      <c r="C78" s="10"/>
      <c r="D78" s="10"/>
    </row>
    <row r="79" spans="2:4" x14ac:dyDescent="0.2">
      <c r="B79" s="9"/>
      <c r="C79" s="10"/>
      <c r="D79" s="10"/>
    </row>
    <row r="80" spans="2:4" x14ac:dyDescent="0.2">
      <c r="B80" s="9"/>
      <c r="C80" s="10"/>
      <c r="D80" s="10"/>
    </row>
    <row r="81" spans="2:4" x14ac:dyDescent="0.2">
      <c r="B81" s="9"/>
      <c r="C81" s="10"/>
      <c r="D81" s="10"/>
    </row>
    <row r="82" spans="2:4" x14ac:dyDescent="0.2">
      <c r="C82" s="10"/>
      <c r="D82" s="10"/>
    </row>
    <row r="83" spans="2:4" x14ac:dyDescent="0.2">
      <c r="C83" s="10"/>
      <c r="D83" s="10"/>
    </row>
    <row r="84" spans="2:4" x14ac:dyDescent="0.2">
      <c r="C84" s="10"/>
      <c r="D84" s="10"/>
    </row>
    <row r="85" spans="2:4" x14ac:dyDescent="0.2">
      <c r="C85" s="10"/>
      <c r="D85" s="10"/>
    </row>
    <row r="86" spans="2:4" x14ac:dyDescent="0.2">
      <c r="C86" s="10"/>
      <c r="D86" s="10"/>
    </row>
    <row r="87" spans="2:4" x14ac:dyDescent="0.2">
      <c r="C87" s="10"/>
      <c r="D87" s="10"/>
    </row>
    <row r="88" spans="2:4" x14ac:dyDescent="0.2">
      <c r="C88" s="10"/>
      <c r="D88" s="10"/>
    </row>
    <row r="89" spans="2:4" x14ac:dyDescent="0.2">
      <c r="C89" s="10"/>
      <c r="D89" s="10"/>
    </row>
    <row r="90" spans="2:4" x14ac:dyDescent="0.2">
      <c r="C90" s="10"/>
      <c r="D90" s="10"/>
    </row>
    <row r="91" spans="2:4" x14ac:dyDescent="0.2">
      <c r="C91" s="10"/>
      <c r="D91" s="10"/>
    </row>
    <row r="92" spans="2:4" x14ac:dyDescent="0.2">
      <c r="C92" s="10"/>
      <c r="D92" s="10"/>
    </row>
    <row r="93" spans="2:4" x14ac:dyDescent="0.2">
      <c r="C93" s="10"/>
      <c r="D93" s="10"/>
    </row>
    <row r="94" spans="2:4" x14ac:dyDescent="0.2">
      <c r="C94" s="10"/>
      <c r="D94" s="10"/>
    </row>
    <row r="95" spans="2:4" x14ac:dyDescent="0.2">
      <c r="C95" s="10"/>
      <c r="D95" s="10"/>
    </row>
    <row r="96" spans="2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0"/>
  <sheetViews>
    <sheetView topLeftCell="A10" workbookViewId="0">
      <selection activeCell="A30" sqref="A30:D51"/>
    </sheetView>
  </sheetViews>
  <sheetFormatPr defaultRowHeight="12.75" x14ac:dyDescent="0.2"/>
  <cols>
    <col min="1" max="1" width="19.7109375" style="10" customWidth="1"/>
    <col min="2" max="2" width="4.42578125" style="8" customWidth="1"/>
    <col min="3" max="3" width="12.7109375" style="10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10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37" t="s">
        <v>66</v>
      </c>
      <c r="I1" s="38" t="s">
        <v>67</v>
      </c>
      <c r="J1" s="39" t="s">
        <v>68</v>
      </c>
    </row>
    <row r="2" spans="1:16" x14ac:dyDescent="0.2">
      <c r="I2" s="40" t="s">
        <v>69</v>
      </c>
      <c r="J2" s="41" t="s">
        <v>70</v>
      </c>
    </row>
    <row r="3" spans="1:16" x14ac:dyDescent="0.2">
      <c r="A3" s="42" t="s">
        <v>71</v>
      </c>
      <c r="I3" s="40" t="s">
        <v>72</v>
      </c>
      <c r="J3" s="41" t="s">
        <v>73</v>
      </c>
    </row>
    <row r="4" spans="1:16" x14ac:dyDescent="0.2">
      <c r="I4" s="40" t="s">
        <v>74</v>
      </c>
      <c r="J4" s="41" t="s">
        <v>73</v>
      </c>
    </row>
    <row r="5" spans="1:16" ht="13.5" thickBot="1" x14ac:dyDescent="0.25">
      <c r="I5" s="43" t="s">
        <v>75</v>
      </c>
      <c r="J5" s="44" t="s">
        <v>76</v>
      </c>
    </row>
    <row r="10" spans="1:16" ht="13.5" thickBot="1" x14ac:dyDescent="0.25"/>
    <row r="11" spans="1:16" ht="12.75" customHeight="1" thickBot="1" x14ac:dyDescent="0.25">
      <c r="A11" s="10" t="str">
        <f t="shared" ref="A11:A51" si="0">P11</f>
        <v> BBS 43 </v>
      </c>
      <c r="B11" s="9" t="str">
        <f t="shared" ref="B11:B51" si="1">IF(H11=INT(H11),"I","II")</f>
        <v>I</v>
      </c>
      <c r="C11" s="10">
        <f t="shared" ref="C11:C51" si="2">1*G11</f>
        <v>44006.413999999997</v>
      </c>
      <c r="D11" s="8" t="str">
        <f t="shared" ref="D11:D51" si="3">VLOOKUP(F11,I$1:J$5,2,FALSE)</f>
        <v>vis</v>
      </c>
      <c r="E11" s="45">
        <f>VLOOKUP(C11,Active!C$21:E$973,3,FALSE)</f>
        <v>5431.0115030601237</v>
      </c>
      <c r="F11" s="9" t="s">
        <v>75</v>
      </c>
      <c r="G11" s="8" t="str">
        <f t="shared" ref="G11:G51" si="4">MID(I11,3,LEN(I11)-3)</f>
        <v>44006.414</v>
      </c>
      <c r="H11" s="10">
        <f t="shared" ref="H11:H51" si="5">1*K11</f>
        <v>5432</v>
      </c>
      <c r="I11" s="46" t="s">
        <v>104</v>
      </c>
      <c r="J11" s="47" t="s">
        <v>105</v>
      </c>
      <c r="K11" s="46">
        <v>5432</v>
      </c>
      <c r="L11" s="46" t="s">
        <v>106</v>
      </c>
      <c r="M11" s="47" t="s">
        <v>107</v>
      </c>
      <c r="N11" s="47"/>
      <c r="O11" s="48" t="s">
        <v>108</v>
      </c>
      <c r="P11" s="48" t="s">
        <v>109</v>
      </c>
    </row>
    <row r="12" spans="1:16" ht="12.75" customHeight="1" thickBot="1" x14ac:dyDescent="0.25">
      <c r="A12" s="10" t="str">
        <f t="shared" si="0"/>
        <v> BBS 44 </v>
      </c>
      <c r="B12" s="9" t="str">
        <f t="shared" si="1"/>
        <v>I</v>
      </c>
      <c r="C12" s="10">
        <f t="shared" si="2"/>
        <v>44082.402000000002</v>
      </c>
      <c r="D12" s="8" t="str">
        <f t="shared" si="3"/>
        <v>vis</v>
      </c>
      <c r="E12" s="45">
        <f>VLOOKUP(C12,Active!C$21:E$973,3,FALSE)</f>
        <v>5454.999782808648</v>
      </c>
      <c r="F12" s="9" t="s">
        <v>75</v>
      </c>
      <c r="G12" s="8" t="str">
        <f t="shared" si="4"/>
        <v>44082.402</v>
      </c>
      <c r="H12" s="10">
        <f t="shared" si="5"/>
        <v>5456</v>
      </c>
      <c r="I12" s="46" t="s">
        <v>110</v>
      </c>
      <c r="J12" s="47" t="s">
        <v>111</v>
      </c>
      <c r="K12" s="46">
        <v>5456</v>
      </c>
      <c r="L12" s="46" t="s">
        <v>112</v>
      </c>
      <c r="M12" s="47" t="s">
        <v>107</v>
      </c>
      <c r="N12" s="47"/>
      <c r="O12" s="48" t="s">
        <v>108</v>
      </c>
      <c r="P12" s="48" t="s">
        <v>113</v>
      </c>
    </row>
    <row r="13" spans="1:16" ht="12.75" customHeight="1" thickBot="1" x14ac:dyDescent="0.25">
      <c r="A13" s="10" t="str">
        <f t="shared" si="0"/>
        <v> BBS 51 </v>
      </c>
      <c r="B13" s="9" t="str">
        <f t="shared" si="1"/>
        <v>I</v>
      </c>
      <c r="C13" s="10">
        <f t="shared" si="2"/>
        <v>44516.400999999998</v>
      </c>
      <c r="D13" s="8" t="str">
        <f t="shared" si="3"/>
        <v>vis</v>
      </c>
      <c r="E13" s="45">
        <f>VLOOKUP(C13,Active!C$21:E$973,3,FALSE)</f>
        <v>5592.0068026351864</v>
      </c>
      <c r="F13" s="9" t="s">
        <v>75</v>
      </c>
      <c r="G13" s="8" t="str">
        <f t="shared" si="4"/>
        <v>44516.401</v>
      </c>
      <c r="H13" s="10">
        <f t="shared" si="5"/>
        <v>5593</v>
      </c>
      <c r="I13" s="46" t="s">
        <v>114</v>
      </c>
      <c r="J13" s="47" t="s">
        <v>115</v>
      </c>
      <c r="K13" s="46">
        <v>5593</v>
      </c>
      <c r="L13" s="46" t="s">
        <v>116</v>
      </c>
      <c r="M13" s="47" t="s">
        <v>107</v>
      </c>
      <c r="N13" s="47"/>
      <c r="O13" s="48" t="s">
        <v>108</v>
      </c>
      <c r="P13" s="48" t="s">
        <v>117</v>
      </c>
    </row>
    <row r="14" spans="1:16" ht="12.75" customHeight="1" thickBot="1" x14ac:dyDescent="0.25">
      <c r="A14" s="10" t="str">
        <f t="shared" si="0"/>
        <v> BBS 56 </v>
      </c>
      <c r="B14" s="9" t="str">
        <f t="shared" si="1"/>
        <v>I</v>
      </c>
      <c r="C14" s="10">
        <f t="shared" si="2"/>
        <v>44877.476000000002</v>
      </c>
      <c r="D14" s="8" t="str">
        <f t="shared" si="3"/>
        <v>vis</v>
      </c>
      <c r="E14" s="45">
        <f>VLOOKUP(C14,Active!C$21:E$973,3,FALSE)</f>
        <v>5705.9928018745131</v>
      </c>
      <c r="F14" s="9" t="s">
        <v>75</v>
      </c>
      <c r="G14" s="8" t="str">
        <f t="shared" si="4"/>
        <v>44877.476</v>
      </c>
      <c r="H14" s="10">
        <f t="shared" si="5"/>
        <v>5707</v>
      </c>
      <c r="I14" s="46" t="s">
        <v>118</v>
      </c>
      <c r="J14" s="47" t="s">
        <v>119</v>
      </c>
      <c r="K14" s="46">
        <v>5707</v>
      </c>
      <c r="L14" s="46" t="s">
        <v>120</v>
      </c>
      <c r="M14" s="47" t="s">
        <v>107</v>
      </c>
      <c r="N14" s="47"/>
      <c r="O14" s="48" t="s">
        <v>108</v>
      </c>
      <c r="P14" s="48" t="s">
        <v>121</v>
      </c>
    </row>
    <row r="15" spans="1:16" ht="12.75" customHeight="1" thickBot="1" x14ac:dyDescent="0.25">
      <c r="A15" s="10" t="str">
        <f t="shared" si="0"/>
        <v> BBS 57 </v>
      </c>
      <c r="B15" s="9" t="str">
        <f t="shared" si="1"/>
        <v>I</v>
      </c>
      <c r="C15" s="10">
        <f t="shared" si="2"/>
        <v>44912.311000000002</v>
      </c>
      <c r="D15" s="8" t="str">
        <f t="shared" si="3"/>
        <v>vis</v>
      </c>
      <c r="E15" s="45">
        <f>VLOOKUP(C15,Active!C$21:E$973,3,FALSE)</f>
        <v>5716.9896925025041</v>
      </c>
      <c r="F15" s="9" t="s">
        <v>75</v>
      </c>
      <c r="G15" s="8" t="str">
        <f t="shared" si="4"/>
        <v>44912.311</v>
      </c>
      <c r="H15" s="10">
        <f t="shared" si="5"/>
        <v>5718</v>
      </c>
      <c r="I15" s="46" t="s">
        <v>122</v>
      </c>
      <c r="J15" s="47" t="s">
        <v>123</v>
      </c>
      <c r="K15" s="46">
        <v>5718</v>
      </c>
      <c r="L15" s="46" t="s">
        <v>124</v>
      </c>
      <c r="M15" s="47" t="s">
        <v>107</v>
      </c>
      <c r="N15" s="47"/>
      <c r="O15" s="48" t="s">
        <v>108</v>
      </c>
      <c r="P15" s="48" t="s">
        <v>125</v>
      </c>
    </row>
    <row r="16" spans="1:16" ht="12.75" customHeight="1" thickBot="1" x14ac:dyDescent="0.25">
      <c r="A16" s="10" t="str">
        <f t="shared" si="0"/>
        <v> BBS 62 </v>
      </c>
      <c r="B16" s="9" t="str">
        <f t="shared" si="1"/>
        <v>I</v>
      </c>
      <c r="C16" s="10">
        <f t="shared" si="2"/>
        <v>45197.394999999997</v>
      </c>
      <c r="D16" s="8" t="str">
        <f t="shared" si="3"/>
        <v>vis</v>
      </c>
      <c r="E16" s="45">
        <f>VLOOKUP(C16,Active!C$21:E$973,3,FALSE)</f>
        <v>5806.9864649379906</v>
      </c>
      <c r="F16" s="9" t="s">
        <v>75</v>
      </c>
      <c r="G16" s="8" t="str">
        <f t="shared" si="4"/>
        <v>45197.395</v>
      </c>
      <c r="H16" s="10">
        <f t="shared" si="5"/>
        <v>5808</v>
      </c>
      <c r="I16" s="46" t="s">
        <v>126</v>
      </c>
      <c r="J16" s="47" t="s">
        <v>127</v>
      </c>
      <c r="K16" s="46">
        <v>5808</v>
      </c>
      <c r="L16" s="46" t="s">
        <v>128</v>
      </c>
      <c r="M16" s="47" t="s">
        <v>107</v>
      </c>
      <c r="N16" s="47"/>
      <c r="O16" s="48" t="s">
        <v>108</v>
      </c>
      <c r="P16" s="48" t="s">
        <v>129</v>
      </c>
    </row>
    <row r="17" spans="1:16" ht="12.75" customHeight="1" thickBot="1" x14ac:dyDescent="0.25">
      <c r="A17" s="10" t="str">
        <f t="shared" si="0"/>
        <v> BBS 62 </v>
      </c>
      <c r="B17" s="9" t="str">
        <f t="shared" si="1"/>
        <v>I</v>
      </c>
      <c r="C17" s="10">
        <f t="shared" si="2"/>
        <v>45238.588000000003</v>
      </c>
      <c r="D17" s="8" t="str">
        <f t="shared" si="3"/>
        <v>vis</v>
      </c>
      <c r="E17" s="45">
        <f>VLOOKUP(C17,Active!C$21:E$973,3,FALSE)</f>
        <v>5819.9904814627189</v>
      </c>
      <c r="F17" s="9" t="s">
        <v>75</v>
      </c>
      <c r="G17" s="8" t="str">
        <f t="shared" si="4"/>
        <v>45238.588</v>
      </c>
      <c r="H17" s="10">
        <f t="shared" si="5"/>
        <v>5821</v>
      </c>
      <c r="I17" s="46" t="s">
        <v>130</v>
      </c>
      <c r="J17" s="47" t="s">
        <v>131</v>
      </c>
      <c r="K17" s="46">
        <v>5821</v>
      </c>
      <c r="L17" s="46" t="s">
        <v>132</v>
      </c>
      <c r="M17" s="47" t="s">
        <v>107</v>
      </c>
      <c r="N17" s="47"/>
      <c r="O17" s="48" t="s">
        <v>108</v>
      </c>
      <c r="P17" s="48" t="s">
        <v>129</v>
      </c>
    </row>
    <row r="18" spans="1:16" ht="12.75" customHeight="1" thickBot="1" x14ac:dyDescent="0.25">
      <c r="A18" s="10" t="str">
        <f t="shared" si="0"/>
        <v> BBS 63 </v>
      </c>
      <c r="B18" s="9" t="str">
        <f t="shared" si="1"/>
        <v>I</v>
      </c>
      <c r="C18" s="10">
        <f t="shared" si="2"/>
        <v>45273.445</v>
      </c>
      <c r="D18" s="8" t="str">
        <f t="shared" si="3"/>
        <v>vis</v>
      </c>
      <c r="E18" s="45">
        <f>VLOOKUP(C18,Active!C$21:E$973,3,FALSE)</f>
        <v>5830.9943171630157</v>
      </c>
      <c r="F18" s="9" t="s">
        <v>75</v>
      </c>
      <c r="G18" s="8" t="str">
        <f t="shared" si="4"/>
        <v>45273.445</v>
      </c>
      <c r="H18" s="10">
        <f t="shared" si="5"/>
        <v>5832</v>
      </c>
      <c r="I18" s="46" t="s">
        <v>133</v>
      </c>
      <c r="J18" s="47" t="s">
        <v>134</v>
      </c>
      <c r="K18" s="46">
        <v>5832</v>
      </c>
      <c r="L18" s="46" t="s">
        <v>135</v>
      </c>
      <c r="M18" s="47" t="s">
        <v>107</v>
      </c>
      <c r="N18" s="47"/>
      <c r="O18" s="48" t="s">
        <v>108</v>
      </c>
      <c r="P18" s="48" t="s">
        <v>136</v>
      </c>
    </row>
    <row r="19" spans="1:16" ht="12.75" customHeight="1" thickBot="1" x14ac:dyDescent="0.25">
      <c r="A19" s="10" t="str">
        <f t="shared" si="0"/>
        <v> BBS 68 </v>
      </c>
      <c r="B19" s="9" t="str">
        <f t="shared" si="1"/>
        <v>I</v>
      </c>
      <c r="C19" s="10">
        <f t="shared" si="2"/>
        <v>45574.364000000001</v>
      </c>
      <c r="D19" s="8" t="str">
        <f t="shared" si="3"/>
        <v>vis</v>
      </c>
      <c r="E19" s="45">
        <f>VLOOKUP(C19,Active!C$21:E$973,3,FALSE)</f>
        <v>5925.9899632340503</v>
      </c>
      <c r="F19" s="9" t="s">
        <v>75</v>
      </c>
      <c r="G19" s="8" t="str">
        <f t="shared" si="4"/>
        <v>45574.364</v>
      </c>
      <c r="H19" s="10">
        <f t="shared" si="5"/>
        <v>5927</v>
      </c>
      <c r="I19" s="46" t="s">
        <v>137</v>
      </c>
      <c r="J19" s="47" t="s">
        <v>138</v>
      </c>
      <c r="K19" s="46">
        <v>5927</v>
      </c>
      <c r="L19" s="46" t="s">
        <v>124</v>
      </c>
      <c r="M19" s="47" t="s">
        <v>107</v>
      </c>
      <c r="N19" s="47"/>
      <c r="O19" s="48" t="s">
        <v>108</v>
      </c>
      <c r="P19" s="48" t="s">
        <v>139</v>
      </c>
    </row>
    <row r="20" spans="1:16" ht="12.75" customHeight="1" thickBot="1" x14ac:dyDescent="0.25">
      <c r="A20" s="10" t="str">
        <f t="shared" si="0"/>
        <v> BBS 73 </v>
      </c>
      <c r="B20" s="9" t="str">
        <f t="shared" si="1"/>
        <v>I</v>
      </c>
      <c r="C20" s="10">
        <f t="shared" si="2"/>
        <v>45935.442000000003</v>
      </c>
      <c r="D20" s="8" t="str">
        <f t="shared" si="3"/>
        <v>vis</v>
      </c>
      <c r="E20" s="45">
        <f>VLOOKUP(C20,Active!C$21:E$973,3,FALSE)</f>
        <v>6039.9769095286902</v>
      </c>
      <c r="F20" s="9" t="s">
        <v>75</v>
      </c>
      <c r="G20" s="8" t="str">
        <f t="shared" si="4"/>
        <v>45935.442</v>
      </c>
      <c r="H20" s="10">
        <f t="shared" si="5"/>
        <v>6041</v>
      </c>
      <c r="I20" s="46" t="s">
        <v>140</v>
      </c>
      <c r="J20" s="47" t="s">
        <v>141</v>
      </c>
      <c r="K20" s="46">
        <v>6041</v>
      </c>
      <c r="L20" s="46" t="s">
        <v>142</v>
      </c>
      <c r="M20" s="47" t="s">
        <v>107</v>
      </c>
      <c r="N20" s="47"/>
      <c r="O20" s="48" t="s">
        <v>108</v>
      </c>
      <c r="P20" s="48" t="s">
        <v>143</v>
      </c>
    </row>
    <row r="21" spans="1:16" ht="12.75" customHeight="1" thickBot="1" x14ac:dyDescent="0.25">
      <c r="A21" s="10" t="str">
        <f t="shared" si="0"/>
        <v> BBS 78 </v>
      </c>
      <c r="B21" s="9" t="str">
        <f t="shared" si="1"/>
        <v>I</v>
      </c>
      <c r="C21" s="10">
        <f t="shared" si="2"/>
        <v>46296.601999999999</v>
      </c>
      <c r="D21" s="8" t="str">
        <f t="shared" si="3"/>
        <v>vis</v>
      </c>
      <c r="E21" s="45">
        <f>VLOOKUP(C21,Active!C$21:E$973,3,FALSE)</f>
        <v>6153.9897420019279</v>
      </c>
      <c r="F21" s="9" t="s">
        <v>75</v>
      </c>
      <c r="G21" s="8" t="str">
        <f t="shared" si="4"/>
        <v>46296.602</v>
      </c>
      <c r="H21" s="10">
        <f t="shared" si="5"/>
        <v>6155</v>
      </c>
      <c r="I21" s="46" t="s">
        <v>153</v>
      </c>
      <c r="J21" s="47" t="s">
        <v>154</v>
      </c>
      <c r="K21" s="46">
        <v>6155</v>
      </c>
      <c r="L21" s="46" t="s">
        <v>124</v>
      </c>
      <c r="M21" s="47" t="s">
        <v>107</v>
      </c>
      <c r="N21" s="47"/>
      <c r="O21" s="48" t="s">
        <v>108</v>
      </c>
      <c r="P21" s="48" t="s">
        <v>155</v>
      </c>
    </row>
    <row r="22" spans="1:16" ht="12.75" customHeight="1" thickBot="1" x14ac:dyDescent="0.25">
      <c r="A22" s="10" t="str">
        <f t="shared" si="0"/>
        <v> BBS 82 </v>
      </c>
      <c r="B22" s="9" t="str">
        <f t="shared" si="1"/>
        <v>I</v>
      </c>
      <c r="C22" s="10">
        <f t="shared" si="2"/>
        <v>46746.432999999997</v>
      </c>
      <c r="D22" s="8" t="str">
        <f t="shared" si="3"/>
        <v>vis</v>
      </c>
      <c r="E22" s="45">
        <f>VLOOKUP(C22,Active!C$21:E$973,3,FALSE)</f>
        <v>6295.9946884086985</v>
      </c>
      <c r="F22" s="9" t="s">
        <v>75</v>
      </c>
      <c r="G22" s="8" t="str">
        <f t="shared" si="4"/>
        <v>46746.433</v>
      </c>
      <c r="H22" s="10">
        <f t="shared" si="5"/>
        <v>6297</v>
      </c>
      <c r="I22" s="46" t="s">
        <v>156</v>
      </c>
      <c r="J22" s="47" t="s">
        <v>157</v>
      </c>
      <c r="K22" s="46">
        <v>6297</v>
      </c>
      <c r="L22" s="46" t="s">
        <v>158</v>
      </c>
      <c r="M22" s="47" t="s">
        <v>107</v>
      </c>
      <c r="N22" s="47"/>
      <c r="O22" s="48" t="s">
        <v>108</v>
      </c>
      <c r="P22" s="48" t="s">
        <v>159</v>
      </c>
    </row>
    <row r="23" spans="1:16" ht="12.75" customHeight="1" thickBot="1" x14ac:dyDescent="0.25">
      <c r="A23" s="10" t="str">
        <f t="shared" si="0"/>
        <v> BBS 84 </v>
      </c>
      <c r="B23" s="9" t="str">
        <f t="shared" si="1"/>
        <v>I</v>
      </c>
      <c r="C23" s="10">
        <f t="shared" si="2"/>
        <v>46917.497000000003</v>
      </c>
      <c r="D23" s="8" t="str">
        <f t="shared" si="3"/>
        <v>vis</v>
      </c>
      <c r="E23" s="45">
        <f>VLOOKUP(C23,Active!C$21:E$973,3,FALSE)</f>
        <v>6349.9970451874187</v>
      </c>
      <c r="F23" s="9" t="s">
        <v>75</v>
      </c>
      <c r="G23" s="8" t="str">
        <f t="shared" si="4"/>
        <v>46917.497</v>
      </c>
      <c r="H23" s="10">
        <f t="shared" si="5"/>
        <v>6351</v>
      </c>
      <c r="I23" s="46" t="s">
        <v>160</v>
      </c>
      <c r="J23" s="47" t="s">
        <v>161</v>
      </c>
      <c r="K23" s="46">
        <v>6351</v>
      </c>
      <c r="L23" s="46" t="s">
        <v>162</v>
      </c>
      <c r="M23" s="47" t="s">
        <v>107</v>
      </c>
      <c r="N23" s="47"/>
      <c r="O23" s="48" t="s">
        <v>108</v>
      </c>
      <c r="P23" s="48" t="s">
        <v>163</v>
      </c>
    </row>
    <row r="24" spans="1:16" ht="12.75" customHeight="1" thickBot="1" x14ac:dyDescent="0.25">
      <c r="A24" s="10" t="str">
        <f t="shared" si="0"/>
        <v> BBS 92 </v>
      </c>
      <c r="B24" s="9" t="str">
        <f t="shared" si="1"/>
        <v>I</v>
      </c>
      <c r="C24" s="10">
        <f t="shared" si="2"/>
        <v>47750.565999999999</v>
      </c>
      <c r="D24" s="8" t="str">
        <f t="shared" si="3"/>
        <v>vis</v>
      </c>
      <c r="E24" s="45">
        <f>VLOOKUP(C24,Active!C$21:E$973,3,FALSE)</f>
        <v>6612.9845198126495</v>
      </c>
      <c r="F24" s="9" t="s">
        <v>75</v>
      </c>
      <c r="G24" s="8" t="str">
        <f t="shared" si="4"/>
        <v>47750.566</v>
      </c>
      <c r="H24" s="10">
        <f t="shared" si="5"/>
        <v>6614</v>
      </c>
      <c r="I24" s="46" t="s">
        <v>164</v>
      </c>
      <c r="J24" s="47" t="s">
        <v>165</v>
      </c>
      <c r="K24" s="46">
        <v>6614</v>
      </c>
      <c r="L24" s="46" t="s">
        <v>166</v>
      </c>
      <c r="M24" s="47" t="s">
        <v>107</v>
      </c>
      <c r="N24" s="47"/>
      <c r="O24" s="48" t="s">
        <v>108</v>
      </c>
      <c r="P24" s="48" t="s">
        <v>167</v>
      </c>
    </row>
    <row r="25" spans="1:16" ht="12.75" customHeight="1" thickBot="1" x14ac:dyDescent="0.25">
      <c r="A25" s="10" t="str">
        <f t="shared" si="0"/>
        <v> BBS 96 </v>
      </c>
      <c r="B25" s="9" t="str">
        <f t="shared" si="1"/>
        <v>I</v>
      </c>
      <c r="C25" s="10">
        <f t="shared" si="2"/>
        <v>48162.396999999997</v>
      </c>
      <c r="D25" s="8" t="str">
        <f t="shared" si="3"/>
        <v>vis</v>
      </c>
      <c r="E25" s="45">
        <f>VLOOKUP(C25,Active!C$21:E$973,3,FALSE)</f>
        <v>6742.9934322345289</v>
      </c>
      <c r="F25" s="9" t="s">
        <v>75</v>
      </c>
      <c r="G25" s="8" t="str">
        <f t="shared" si="4"/>
        <v>48162.397</v>
      </c>
      <c r="H25" s="10">
        <f t="shared" si="5"/>
        <v>6744</v>
      </c>
      <c r="I25" s="46" t="s">
        <v>179</v>
      </c>
      <c r="J25" s="47" t="s">
        <v>180</v>
      </c>
      <c r="K25" s="46">
        <v>6744</v>
      </c>
      <c r="L25" s="46" t="s">
        <v>181</v>
      </c>
      <c r="M25" s="47" t="s">
        <v>107</v>
      </c>
      <c r="N25" s="47"/>
      <c r="O25" s="48" t="s">
        <v>108</v>
      </c>
      <c r="P25" s="48" t="s">
        <v>182</v>
      </c>
    </row>
    <row r="26" spans="1:16" ht="12.75" customHeight="1" thickBot="1" x14ac:dyDescent="0.25">
      <c r="A26" s="10" t="str">
        <f t="shared" si="0"/>
        <v> BBS 110 </v>
      </c>
      <c r="B26" s="9" t="str">
        <f t="shared" si="1"/>
        <v>I</v>
      </c>
      <c r="C26" s="10">
        <f t="shared" si="2"/>
        <v>49999.656000000003</v>
      </c>
      <c r="D26" s="8" t="str">
        <f t="shared" si="3"/>
        <v>vis</v>
      </c>
      <c r="E26" s="45">
        <f>VLOOKUP(C26,Active!C$21:E$973,3,FALSE)</f>
        <v>7322.9887323146895</v>
      </c>
      <c r="F26" s="9" t="s">
        <v>75</v>
      </c>
      <c r="G26" s="8" t="str">
        <f t="shared" si="4"/>
        <v>49999.656</v>
      </c>
      <c r="H26" s="10">
        <f t="shared" si="5"/>
        <v>7324</v>
      </c>
      <c r="I26" s="46" t="s">
        <v>183</v>
      </c>
      <c r="J26" s="47" t="s">
        <v>184</v>
      </c>
      <c r="K26" s="46">
        <v>7324</v>
      </c>
      <c r="L26" s="46" t="s">
        <v>185</v>
      </c>
      <c r="M26" s="47" t="s">
        <v>107</v>
      </c>
      <c r="N26" s="47"/>
      <c r="O26" s="48" t="s">
        <v>108</v>
      </c>
      <c r="P26" s="48" t="s">
        <v>186</v>
      </c>
    </row>
    <row r="27" spans="1:16" ht="12.75" customHeight="1" thickBot="1" x14ac:dyDescent="0.25">
      <c r="A27" s="10" t="str">
        <f t="shared" si="0"/>
        <v> BBS 115 </v>
      </c>
      <c r="B27" s="9" t="str">
        <f t="shared" si="1"/>
        <v>I</v>
      </c>
      <c r="C27" s="10">
        <f t="shared" si="2"/>
        <v>50658.529000000002</v>
      </c>
      <c r="D27" s="8" t="str">
        <f t="shared" si="3"/>
        <v>vis</v>
      </c>
      <c r="E27" s="45">
        <f>VLOOKUP(C27,Active!C$21:E$973,3,FALSE)</f>
        <v>7530.9851244127631</v>
      </c>
      <c r="F27" s="9" t="s">
        <v>75</v>
      </c>
      <c r="G27" s="8" t="str">
        <f t="shared" si="4"/>
        <v>50658.529</v>
      </c>
      <c r="H27" s="10">
        <f t="shared" si="5"/>
        <v>7532</v>
      </c>
      <c r="I27" s="46" t="s">
        <v>187</v>
      </c>
      <c r="J27" s="47" t="s">
        <v>188</v>
      </c>
      <c r="K27" s="46">
        <v>7532</v>
      </c>
      <c r="L27" s="46" t="s">
        <v>189</v>
      </c>
      <c r="M27" s="47" t="s">
        <v>107</v>
      </c>
      <c r="N27" s="47"/>
      <c r="O27" s="48" t="s">
        <v>108</v>
      </c>
      <c r="P27" s="48" t="s">
        <v>190</v>
      </c>
    </row>
    <row r="28" spans="1:16" ht="12.75" customHeight="1" thickBot="1" x14ac:dyDescent="0.25">
      <c r="A28" s="10" t="str">
        <f t="shared" si="0"/>
        <v> BBS 130 </v>
      </c>
      <c r="B28" s="9" t="str">
        <f t="shared" si="1"/>
        <v>I</v>
      </c>
      <c r="C28" s="10">
        <f t="shared" si="2"/>
        <v>52904.478000000003</v>
      </c>
      <c r="D28" s="8" t="str">
        <f t="shared" si="3"/>
        <v>vis</v>
      </c>
      <c r="E28" s="45">
        <f>VLOOKUP(C28,Active!C$21:E$973,3,FALSE)</f>
        <v>8239.9977700004201</v>
      </c>
      <c r="F28" s="9" t="s">
        <v>75</v>
      </c>
      <c r="G28" s="8" t="str">
        <f t="shared" si="4"/>
        <v>52904.478</v>
      </c>
      <c r="H28" s="10">
        <f t="shared" si="5"/>
        <v>8241</v>
      </c>
      <c r="I28" s="46" t="s">
        <v>223</v>
      </c>
      <c r="J28" s="47" t="s">
        <v>224</v>
      </c>
      <c r="K28" s="46">
        <v>8241</v>
      </c>
      <c r="L28" s="46" t="s">
        <v>225</v>
      </c>
      <c r="M28" s="47" t="s">
        <v>107</v>
      </c>
      <c r="N28" s="47"/>
      <c r="O28" s="48" t="s">
        <v>108</v>
      </c>
      <c r="P28" s="48" t="s">
        <v>226</v>
      </c>
    </row>
    <row r="29" spans="1:16" ht="12.75" customHeight="1" thickBot="1" x14ac:dyDescent="0.25">
      <c r="A29" s="10" t="str">
        <f t="shared" si="0"/>
        <v>BAVM 209 </v>
      </c>
      <c r="B29" s="9" t="str">
        <f t="shared" si="1"/>
        <v>I</v>
      </c>
      <c r="C29" s="10">
        <f t="shared" si="2"/>
        <v>54925.498</v>
      </c>
      <c r="D29" s="8" t="str">
        <f t="shared" si="3"/>
        <v>vis</v>
      </c>
      <c r="E29" s="45">
        <f>VLOOKUP(C29,Active!C$21:E$973,3,FALSE)</f>
        <v>8878.0036806357748</v>
      </c>
      <c r="F29" s="9" t="s">
        <v>75</v>
      </c>
      <c r="G29" s="8" t="str">
        <f t="shared" si="4"/>
        <v>54925.4980</v>
      </c>
      <c r="H29" s="10">
        <f t="shared" si="5"/>
        <v>8879</v>
      </c>
      <c r="I29" s="46" t="s">
        <v>234</v>
      </c>
      <c r="J29" s="47" t="s">
        <v>235</v>
      </c>
      <c r="K29" s="46" t="s">
        <v>236</v>
      </c>
      <c r="L29" s="46" t="s">
        <v>237</v>
      </c>
      <c r="M29" s="47" t="s">
        <v>230</v>
      </c>
      <c r="N29" s="47" t="s">
        <v>231</v>
      </c>
      <c r="O29" s="48" t="s">
        <v>232</v>
      </c>
      <c r="P29" s="49" t="s">
        <v>238</v>
      </c>
    </row>
    <row r="30" spans="1:16" ht="12.75" customHeight="1" thickBot="1" x14ac:dyDescent="0.25">
      <c r="A30" s="10" t="str">
        <f t="shared" si="0"/>
        <v> KVBB 24.113 </v>
      </c>
      <c r="B30" s="9" t="str">
        <f t="shared" si="1"/>
        <v>I</v>
      </c>
      <c r="C30" s="10">
        <f t="shared" si="2"/>
        <v>26802.444</v>
      </c>
      <c r="D30" s="8" t="str">
        <f t="shared" si="3"/>
        <v>vis</v>
      </c>
      <c r="E30" s="45">
        <f>VLOOKUP(C30,Active!C$21:E$973,3,FALSE)</f>
        <v>-2.5570493494724383E-2</v>
      </c>
      <c r="F30" s="9" t="s">
        <v>75</v>
      </c>
      <c r="G30" s="8" t="str">
        <f t="shared" si="4"/>
        <v>26802.444</v>
      </c>
      <c r="H30" s="10">
        <f t="shared" si="5"/>
        <v>0</v>
      </c>
      <c r="I30" s="46" t="s">
        <v>78</v>
      </c>
      <c r="J30" s="47" t="s">
        <v>79</v>
      </c>
      <c r="K30" s="46">
        <v>0</v>
      </c>
      <c r="L30" s="46" t="s">
        <v>80</v>
      </c>
      <c r="M30" s="47" t="s">
        <v>81</v>
      </c>
      <c r="N30" s="47"/>
      <c r="O30" s="48" t="s">
        <v>82</v>
      </c>
      <c r="P30" s="48" t="s">
        <v>83</v>
      </c>
    </row>
    <row r="31" spans="1:16" ht="12.75" customHeight="1" thickBot="1" x14ac:dyDescent="0.25">
      <c r="A31" s="10" t="str">
        <f t="shared" si="0"/>
        <v> KVBB 24.113 </v>
      </c>
      <c r="B31" s="9" t="str">
        <f t="shared" si="1"/>
        <v>I</v>
      </c>
      <c r="C31" s="10">
        <f t="shared" si="2"/>
        <v>27122.560000000001</v>
      </c>
      <c r="D31" s="8" t="str">
        <f t="shared" si="3"/>
        <v>vis</v>
      </c>
      <c r="E31" s="45">
        <f>VLOOKUP(C31,Active!C$21:E$973,3,FALSE)</f>
        <v>101.03028253564334</v>
      </c>
      <c r="F31" s="9" t="s">
        <v>75</v>
      </c>
      <c r="G31" s="8" t="str">
        <f t="shared" si="4"/>
        <v>27122.560</v>
      </c>
      <c r="H31" s="10">
        <f t="shared" si="5"/>
        <v>101</v>
      </c>
      <c r="I31" s="46" t="s">
        <v>84</v>
      </c>
      <c r="J31" s="47" t="s">
        <v>85</v>
      </c>
      <c r="K31" s="46">
        <v>101</v>
      </c>
      <c r="L31" s="46" t="s">
        <v>86</v>
      </c>
      <c r="M31" s="47" t="s">
        <v>81</v>
      </c>
      <c r="N31" s="47"/>
      <c r="O31" s="48" t="s">
        <v>82</v>
      </c>
      <c r="P31" s="48" t="s">
        <v>83</v>
      </c>
    </row>
    <row r="32" spans="1:16" ht="12.75" customHeight="1" thickBot="1" x14ac:dyDescent="0.25">
      <c r="A32" s="10" t="str">
        <f t="shared" si="0"/>
        <v> KVBB 24.113 </v>
      </c>
      <c r="B32" s="9" t="str">
        <f t="shared" si="1"/>
        <v>I</v>
      </c>
      <c r="C32" s="10">
        <f t="shared" si="2"/>
        <v>27160.448</v>
      </c>
      <c r="D32" s="8" t="str">
        <f t="shared" si="3"/>
        <v>vis</v>
      </c>
      <c r="E32" s="45">
        <f>VLOOKUP(C32,Active!C$21:E$973,3,FALSE)</f>
        <v>112.99095978878863</v>
      </c>
      <c r="F32" s="9" t="s">
        <v>75</v>
      </c>
      <c r="G32" s="8" t="str">
        <f t="shared" si="4"/>
        <v>27160.448</v>
      </c>
      <c r="H32" s="10">
        <f t="shared" si="5"/>
        <v>113</v>
      </c>
      <c r="I32" s="46" t="s">
        <v>87</v>
      </c>
      <c r="J32" s="47" t="s">
        <v>88</v>
      </c>
      <c r="K32" s="46">
        <v>113</v>
      </c>
      <c r="L32" s="46" t="s">
        <v>89</v>
      </c>
      <c r="M32" s="47" t="s">
        <v>81</v>
      </c>
      <c r="N32" s="47"/>
      <c r="O32" s="48" t="s">
        <v>82</v>
      </c>
      <c r="P32" s="48" t="s">
        <v>83</v>
      </c>
    </row>
    <row r="33" spans="1:16" ht="12.75" customHeight="1" thickBot="1" x14ac:dyDescent="0.25">
      <c r="A33" s="10" t="str">
        <f t="shared" si="0"/>
        <v> KVBB 24.113 </v>
      </c>
      <c r="B33" s="9" t="str">
        <f t="shared" si="1"/>
        <v>I</v>
      </c>
      <c r="C33" s="10">
        <f t="shared" si="2"/>
        <v>27385.381000000001</v>
      </c>
      <c r="D33" s="8" t="str">
        <f t="shared" si="3"/>
        <v>vis</v>
      </c>
      <c r="E33" s="45">
        <f>VLOOKUP(C33,Active!C$21:E$973,3,FALSE)</f>
        <v>183.99895748150962</v>
      </c>
      <c r="F33" s="9" t="s">
        <v>75</v>
      </c>
      <c r="G33" s="8" t="str">
        <f t="shared" si="4"/>
        <v>27385.381</v>
      </c>
      <c r="H33" s="10">
        <f t="shared" si="5"/>
        <v>184</v>
      </c>
      <c r="I33" s="46" t="s">
        <v>90</v>
      </c>
      <c r="J33" s="47" t="s">
        <v>91</v>
      </c>
      <c r="K33" s="46">
        <v>184</v>
      </c>
      <c r="L33" s="46" t="s">
        <v>77</v>
      </c>
      <c r="M33" s="47" t="s">
        <v>81</v>
      </c>
      <c r="N33" s="47"/>
      <c r="O33" s="48" t="s">
        <v>82</v>
      </c>
      <c r="P33" s="48" t="s">
        <v>83</v>
      </c>
    </row>
    <row r="34" spans="1:16" ht="12.75" customHeight="1" thickBot="1" x14ac:dyDescent="0.25">
      <c r="A34" s="10" t="str">
        <f t="shared" si="0"/>
        <v> KVBB 24.113 </v>
      </c>
      <c r="B34" s="9" t="str">
        <f t="shared" si="1"/>
        <v>I</v>
      </c>
      <c r="C34" s="10">
        <f t="shared" si="2"/>
        <v>27483.556</v>
      </c>
      <c r="D34" s="8" t="str">
        <f t="shared" si="3"/>
        <v>vis</v>
      </c>
      <c r="E34" s="45">
        <f>VLOOKUP(C34,Active!C$21:E$973,3,FALSE)</f>
        <v>214.99134265168388</v>
      </c>
      <c r="F34" s="9" t="s">
        <v>75</v>
      </c>
      <c r="G34" s="8" t="str">
        <f t="shared" si="4"/>
        <v>27483.556</v>
      </c>
      <c r="H34" s="10">
        <f t="shared" si="5"/>
        <v>215</v>
      </c>
      <c r="I34" s="46" t="s">
        <v>92</v>
      </c>
      <c r="J34" s="47" t="s">
        <v>93</v>
      </c>
      <c r="K34" s="46">
        <v>215</v>
      </c>
      <c r="L34" s="46" t="s">
        <v>94</v>
      </c>
      <c r="M34" s="47" t="s">
        <v>81</v>
      </c>
      <c r="N34" s="47"/>
      <c r="O34" s="48" t="s">
        <v>82</v>
      </c>
      <c r="P34" s="48" t="s">
        <v>83</v>
      </c>
    </row>
    <row r="35" spans="1:16" ht="12.75" customHeight="1" thickBot="1" x14ac:dyDescent="0.25">
      <c r="A35" s="10" t="str">
        <f t="shared" si="0"/>
        <v> KVBB 24.113 </v>
      </c>
      <c r="B35" s="9" t="str">
        <f t="shared" si="1"/>
        <v>I</v>
      </c>
      <c r="C35" s="10">
        <f t="shared" si="2"/>
        <v>27689.530999999999</v>
      </c>
      <c r="D35" s="8" t="str">
        <f t="shared" si="3"/>
        <v>vis</v>
      </c>
      <c r="E35" s="45">
        <f>VLOOKUP(C35,Active!C$21:E$973,3,FALSE)</f>
        <v>280.01458212636322</v>
      </c>
      <c r="F35" s="9" t="s">
        <v>75</v>
      </c>
      <c r="G35" s="8" t="str">
        <f t="shared" si="4"/>
        <v>27689.531</v>
      </c>
      <c r="H35" s="10">
        <f t="shared" si="5"/>
        <v>280</v>
      </c>
      <c r="I35" s="46" t="s">
        <v>95</v>
      </c>
      <c r="J35" s="47" t="s">
        <v>96</v>
      </c>
      <c r="K35" s="46">
        <v>280</v>
      </c>
      <c r="L35" s="46" t="s">
        <v>97</v>
      </c>
      <c r="M35" s="47" t="s">
        <v>81</v>
      </c>
      <c r="N35" s="47"/>
      <c r="O35" s="48" t="s">
        <v>82</v>
      </c>
      <c r="P35" s="48" t="s">
        <v>83</v>
      </c>
    </row>
    <row r="36" spans="1:16" ht="12.75" customHeight="1" thickBot="1" x14ac:dyDescent="0.25">
      <c r="A36" s="10" t="str">
        <f t="shared" si="0"/>
        <v> KVBB 24.113 </v>
      </c>
      <c r="B36" s="9" t="str">
        <f t="shared" si="1"/>
        <v>I</v>
      </c>
      <c r="C36" s="10">
        <f t="shared" si="2"/>
        <v>27841.625</v>
      </c>
      <c r="D36" s="8" t="str">
        <f t="shared" si="3"/>
        <v>vis</v>
      </c>
      <c r="E36" s="45">
        <f>VLOOKUP(C36,Active!C$21:E$973,3,FALSE)</f>
        <v>328.0283924657831</v>
      </c>
      <c r="F36" s="9" t="s">
        <v>75</v>
      </c>
      <c r="G36" s="8" t="str">
        <f t="shared" si="4"/>
        <v>27841.625</v>
      </c>
      <c r="H36" s="10">
        <f t="shared" si="5"/>
        <v>328</v>
      </c>
      <c r="I36" s="46" t="s">
        <v>98</v>
      </c>
      <c r="J36" s="47" t="s">
        <v>99</v>
      </c>
      <c r="K36" s="46">
        <v>328</v>
      </c>
      <c r="L36" s="46" t="s">
        <v>100</v>
      </c>
      <c r="M36" s="47" t="s">
        <v>81</v>
      </c>
      <c r="N36" s="47"/>
      <c r="O36" s="48" t="s">
        <v>82</v>
      </c>
      <c r="P36" s="48" t="s">
        <v>83</v>
      </c>
    </row>
    <row r="37" spans="1:16" ht="12.75" customHeight="1" thickBot="1" x14ac:dyDescent="0.25">
      <c r="A37" s="10" t="str">
        <f t="shared" si="0"/>
        <v> KVBB 24.113 </v>
      </c>
      <c r="B37" s="9" t="str">
        <f t="shared" si="1"/>
        <v>I</v>
      </c>
      <c r="C37" s="10">
        <f t="shared" si="2"/>
        <v>27914.368999999999</v>
      </c>
      <c r="D37" s="8" t="str">
        <f t="shared" si="3"/>
        <v>vis</v>
      </c>
      <c r="E37" s="45">
        <f>VLOOKUP(C37,Active!C$21:E$973,3,FALSE)</f>
        <v>350.99258973412157</v>
      </c>
      <c r="F37" s="9" t="s">
        <v>75</v>
      </c>
      <c r="G37" s="8" t="str">
        <f t="shared" si="4"/>
        <v>27914.369</v>
      </c>
      <c r="H37" s="10">
        <f t="shared" si="5"/>
        <v>351</v>
      </c>
      <c r="I37" s="46" t="s">
        <v>101</v>
      </c>
      <c r="J37" s="47" t="s">
        <v>102</v>
      </c>
      <c r="K37" s="46">
        <v>351</v>
      </c>
      <c r="L37" s="46" t="s">
        <v>103</v>
      </c>
      <c r="M37" s="47" t="s">
        <v>81</v>
      </c>
      <c r="N37" s="47"/>
      <c r="O37" s="48" t="s">
        <v>82</v>
      </c>
      <c r="P37" s="48" t="s">
        <v>83</v>
      </c>
    </row>
    <row r="38" spans="1:16" ht="12.75" customHeight="1" thickBot="1" x14ac:dyDescent="0.25">
      <c r="A38" s="10" t="str">
        <f t="shared" si="0"/>
        <v> BRNO 27 </v>
      </c>
      <c r="B38" s="9" t="str">
        <f t="shared" si="1"/>
        <v>I</v>
      </c>
      <c r="C38" s="10">
        <f t="shared" si="2"/>
        <v>46293.440000000002</v>
      </c>
      <c r="D38" s="8" t="str">
        <f t="shared" si="3"/>
        <v>vis</v>
      </c>
      <c r="E38" s="45">
        <f>VLOOKUP(C38,Active!C$21:E$973,3,FALSE)</f>
        <v>6152.9915457003444</v>
      </c>
      <c r="F38" s="9" t="s">
        <v>75</v>
      </c>
      <c r="G38" s="8" t="str">
        <f t="shared" si="4"/>
        <v>46293.440</v>
      </c>
      <c r="H38" s="10">
        <f t="shared" si="5"/>
        <v>6154</v>
      </c>
      <c r="I38" s="46" t="s">
        <v>144</v>
      </c>
      <c r="J38" s="47" t="s">
        <v>145</v>
      </c>
      <c r="K38" s="46">
        <v>6154</v>
      </c>
      <c r="L38" s="46" t="s">
        <v>146</v>
      </c>
      <c r="M38" s="47" t="s">
        <v>107</v>
      </c>
      <c r="N38" s="47"/>
      <c r="O38" s="48" t="s">
        <v>147</v>
      </c>
      <c r="P38" s="48" t="s">
        <v>148</v>
      </c>
    </row>
    <row r="39" spans="1:16" ht="12.75" customHeight="1" thickBot="1" x14ac:dyDescent="0.25">
      <c r="A39" s="10" t="str">
        <f t="shared" si="0"/>
        <v> BRNO 27 </v>
      </c>
      <c r="B39" s="9" t="str">
        <f t="shared" si="1"/>
        <v>I</v>
      </c>
      <c r="C39" s="10">
        <f t="shared" si="2"/>
        <v>46293.451000000001</v>
      </c>
      <c r="D39" s="8" t="str">
        <f t="shared" si="3"/>
        <v>vis</v>
      </c>
      <c r="E39" s="45">
        <f>VLOOKUP(C39,Active!C$21:E$973,3,FALSE)</f>
        <v>6152.9950182364973</v>
      </c>
      <c r="F39" s="9" t="s">
        <v>75</v>
      </c>
      <c r="G39" s="8" t="str">
        <f t="shared" si="4"/>
        <v>46293.451</v>
      </c>
      <c r="H39" s="10">
        <f t="shared" si="5"/>
        <v>6154</v>
      </c>
      <c r="I39" s="46" t="s">
        <v>149</v>
      </c>
      <c r="J39" s="47" t="s">
        <v>150</v>
      </c>
      <c r="K39" s="46">
        <v>6154</v>
      </c>
      <c r="L39" s="46" t="s">
        <v>151</v>
      </c>
      <c r="M39" s="47" t="s">
        <v>107</v>
      </c>
      <c r="N39" s="47"/>
      <c r="O39" s="48" t="s">
        <v>152</v>
      </c>
      <c r="P39" s="48" t="s">
        <v>148</v>
      </c>
    </row>
    <row r="40" spans="1:16" ht="12.75" customHeight="1" thickBot="1" x14ac:dyDescent="0.25">
      <c r="A40" s="10" t="str">
        <f t="shared" si="0"/>
        <v> BRNO 30 </v>
      </c>
      <c r="B40" s="9" t="str">
        <f t="shared" si="1"/>
        <v>I</v>
      </c>
      <c r="C40" s="10">
        <f t="shared" si="2"/>
        <v>47804.427000000003</v>
      </c>
      <c r="D40" s="8" t="str">
        <f t="shared" si="3"/>
        <v>vis</v>
      </c>
      <c r="E40" s="45">
        <f>VLOOKUP(C40,Active!C$21:E$973,3,FALSE)</f>
        <v>6629.9876352458132</v>
      </c>
      <c r="F40" s="9" t="s">
        <v>75</v>
      </c>
      <c r="G40" s="8" t="str">
        <f t="shared" si="4"/>
        <v>47804.427</v>
      </c>
      <c r="H40" s="10">
        <f t="shared" si="5"/>
        <v>6631</v>
      </c>
      <c r="I40" s="46" t="s">
        <v>168</v>
      </c>
      <c r="J40" s="47" t="s">
        <v>169</v>
      </c>
      <c r="K40" s="46">
        <v>6631</v>
      </c>
      <c r="L40" s="46" t="s">
        <v>170</v>
      </c>
      <c r="M40" s="47" t="s">
        <v>107</v>
      </c>
      <c r="N40" s="47"/>
      <c r="O40" s="48" t="s">
        <v>171</v>
      </c>
      <c r="P40" s="48" t="s">
        <v>172</v>
      </c>
    </row>
    <row r="41" spans="1:16" ht="12.75" customHeight="1" thickBot="1" x14ac:dyDescent="0.25">
      <c r="A41" s="10" t="str">
        <f t="shared" si="0"/>
        <v> BRNO 30 </v>
      </c>
      <c r="B41" s="9" t="str">
        <f t="shared" si="1"/>
        <v>I</v>
      </c>
      <c r="C41" s="10">
        <f t="shared" si="2"/>
        <v>47804.436000000002</v>
      </c>
      <c r="D41" s="8" t="str">
        <f t="shared" si="3"/>
        <v>vis</v>
      </c>
      <c r="E41" s="45">
        <f>VLOOKUP(C41,Active!C$21:E$973,3,FALSE)</f>
        <v>6629.9904764117564</v>
      </c>
      <c r="F41" s="9" t="s">
        <v>75</v>
      </c>
      <c r="G41" s="8" t="str">
        <f t="shared" si="4"/>
        <v>47804.436</v>
      </c>
      <c r="H41" s="10">
        <f t="shared" si="5"/>
        <v>6631</v>
      </c>
      <c r="I41" s="46" t="s">
        <v>173</v>
      </c>
      <c r="J41" s="47" t="s">
        <v>174</v>
      </c>
      <c r="K41" s="46">
        <v>6631</v>
      </c>
      <c r="L41" s="46" t="s">
        <v>132</v>
      </c>
      <c r="M41" s="47" t="s">
        <v>107</v>
      </c>
      <c r="N41" s="47"/>
      <c r="O41" s="48" t="s">
        <v>175</v>
      </c>
      <c r="P41" s="48" t="s">
        <v>172</v>
      </c>
    </row>
    <row r="42" spans="1:16" ht="12.75" customHeight="1" thickBot="1" x14ac:dyDescent="0.25">
      <c r="A42" s="10" t="str">
        <f t="shared" si="0"/>
        <v> BRNO 30 </v>
      </c>
      <c r="B42" s="9" t="str">
        <f t="shared" si="1"/>
        <v>I</v>
      </c>
      <c r="C42" s="10">
        <f t="shared" si="2"/>
        <v>47804.436999999998</v>
      </c>
      <c r="D42" s="8" t="str">
        <f t="shared" si="3"/>
        <v>vis</v>
      </c>
      <c r="E42" s="45">
        <f>VLOOKUP(C42,Active!C$21:E$973,3,FALSE)</f>
        <v>6629.9907920968608</v>
      </c>
      <c r="F42" s="9" t="s">
        <v>75</v>
      </c>
      <c r="G42" s="8" t="str">
        <f t="shared" si="4"/>
        <v>47804.437</v>
      </c>
      <c r="H42" s="10">
        <f t="shared" si="5"/>
        <v>6631</v>
      </c>
      <c r="I42" s="46" t="s">
        <v>176</v>
      </c>
      <c r="J42" s="47" t="s">
        <v>177</v>
      </c>
      <c r="K42" s="46">
        <v>6631</v>
      </c>
      <c r="L42" s="46" t="s">
        <v>178</v>
      </c>
      <c r="M42" s="47" t="s">
        <v>107</v>
      </c>
      <c r="N42" s="47"/>
      <c r="O42" s="48" t="s">
        <v>147</v>
      </c>
      <c r="P42" s="48" t="s">
        <v>172</v>
      </c>
    </row>
    <row r="43" spans="1:16" ht="12.75" customHeight="1" thickBot="1" x14ac:dyDescent="0.25">
      <c r="A43" s="10" t="str">
        <f t="shared" si="0"/>
        <v> BBS 121 </v>
      </c>
      <c r="B43" s="9" t="str">
        <f t="shared" si="1"/>
        <v>I</v>
      </c>
      <c r="C43" s="10">
        <f t="shared" si="2"/>
        <v>51393.455999999998</v>
      </c>
      <c r="D43" s="8" t="str">
        <f t="shared" si="3"/>
        <v>vis</v>
      </c>
      <c r="E43" s="45">
        <f>VLOOKUP(C43,Active!C$21:E$973,3,FALSE)</f>
        <v>7762.9906314762793</v>
      </c>
      <c r="F43" s="9" t="s">
        <v>75</v>
      </c>
      <c r="G43" s="8" t="str">
        <f t="shared" si="4"/>
        <v>51393.456</v>
      </c>
      <c r="H43" s="10">
        <f t="shared" si="5"/>
        <v>7764</v>
      </c>
      <c r="I43" s="46" t="s">
        <v>191</v>
      </c>
      <c r="J43" s="47" t="s">
        <v>192</v>
      </c>
      <c r="K43" s="46">
        <v>7764</v>
      </c>
      <c r="L43" s="46" t="s">
        <v>178</v>
      </c>
      <c r="M43" s="47" t="s">
        <v>107</v>
      </c>
      <c r="N43" s="47"/>
      <c r="O43" s="48" t="s">
        <v>108</v>
      </c>
      <c r="P43" s="48" t="s">
        <v>193</v>
      </c>
    </row>
    <row r="44" spans="1:16" ht="12.75" customHeight="1" thickBot="1" x14ac:dyDescent="0.25">
      <c r="A44" s="10" t="str">
        <f t="shared" si="0"/>
        <v> BBS 123 </v>
      </c>
      <c r="B44" s="9" t="str">
        <f t="shared" si="1"/>
        <v>I</v>
      </c>
      <c r="C44" s="10">
        <f t="shared" si="2"/>
        <v>51396.642</v>
      </c>
      <c r="D44" s="8" t="str">
        <f t="shared" si="3"/>
        <v>vis</v>
      </c>
      <c r="E44" s="45">
        <f>VLOOKUP(C44,Active!C$21:E$973,3,FALSE)</f>
        <v>7763.996404220381</v>
      </c>
      <c r="F44" s="9" t="s">
        <v>75</v>
      </c>
      <c r="G44" s="8" t="str">
        <f t="shared" si="4"/>
        <v>51396.642</v>
      </c>
      <c r="H44" s="10">
        <f t="shared" si="5"/>
        <v>7765</v>
      </c>
      <c r="I44" s="46" t="s">
        <v>194</v>
      </c>
      <c r="J44" s="47" t="s">
        <v>195</v>
      </c>
      <c r="K44" s="46">
        <v>7765</v>
      </c>
      <c r="L44" s="46" t="s">
        <v>196</v>
      </c>
      <c r="M44" s="47" t="s">
        <v>107</v>
      </c>
      <c r="N44" s="47"/>
      <c r="O44" s="48" t="s">
        <v>197</v>
      </c>
      <c r="P44" s="48" t="s">
        <v>198</v>
      </c>
    </row>
    <row r="45" spans="1:16" ht="12.75" customHeight="1" thickBot="1" x14ac:dyDescent="0.25">
      <c r="A45" s="10" t="str">
        <f t="shared" si="0"/>
        <v> BBS 123 </v>
      </c>
      <c r="B45" s="9" t="str">
        <f t="shared" si="1"/>
        <v>I</v>
      </c>
      <c r="C45" s="10">
        <f t="shared" si="2"/>
        <v>51453.631999999998</v>
      </c>
      <c r="D45" s="8" t="str">
        <f t="shared" si="3"/>
        <v>vis</v>
      </c>
      <c r="E45" s="45">
        <f>VLOOKUP(C45,Active!C$21:E$973,3,FALSE)</f>
        <v>7781.9872983466676</v>
      </c>
      <c r="F45" s="9" t="s">
        <v>75</v>
      </c>
      <c r="G45" s="8" t="str">
        <f t="shared" si="4"/>
        <v>51453.632</v>
      </c>
      <c r="H45" s="10">
        <f t="shared" si="5"/>
        <v>7783</v>
      </c>
      <c r="I45" s="46" t="s">
        <v>199</v>
      </c>
      <c r="J45" s="47" t="s">
        <v>200</v>
      </c>
      <c r="K45" s="46">
        <v>7783</v>
      </c>
      <c r="L45" s="46" t="s">
        <v>201</v>
      </c>
      <c r="M45" s="47" t="s">
        <v>107</v>
      </c>
      <c r="N45" s="47"/>
      <c r="O45" s="48" t="s">
        <v>197</v>
      </c>
      <c r="P45" s="48" t="s">
        <v>198</v>
      </c>
    </row>
    <row r="46" spans="1:16" ht="12.75" customHeight="1" thickBot="1" x14ac:dyDescent="0.25">
      <c r="A46" s="10" t="str">
        <f t="shared" si="0"/>
        <v> BBS 124 </v>
      </c>
      <c r="B46" s="9" t="str">
        <f t="shared" si="1"/>
        <v>I</v>
      </c>
      <c r="C46" s="10">
        <f t="shared" si="2"/>
        <v>51846.482000000004</v>
      </c>
      <c r="D46" s="8" t="str">
        <f t="shared" si="3"/>
        <v>vis</v>
      </c>
      <c r="E46" s="45">
        <f>VLOOKUP(C46,Active!C$21:E$973,3,FALSE)</f>
        <v>7906.0041917930976</v>
      </c>
      <c r="F46" s="9" t="s">
        <v>75</v>
      </c>
      <c r="G46" s="8" t="str">
        <f t="shared" si="4"/>
        <v>51846.482</v>
      </c>
      <c r="H46" s="10">
        <f t="shared" si="5"/>
        <v>7907</v>
      </c>
      <c r="I46" s="46" t="s">
        <v>202</v>
      </c>
      <c r="J46" s="47" t="s">
        <v>203</v>
      </c>
      <c r="K46" s="46">
        <v>7907</v>
      </c>
      <c r="L46" s="46" t="s">
        <v>204</v>
      </c>
      <c r="M46" s="47" t="s">
        <v>107</v>
      </c>
      <c r="N46" s="47"/>
      <c r="O46" s="48" t="s">
        <v>108</v>
      </c>
      <c r="P46" s="48" t="s">
        <v>205</v>
      </c>
    </row>
    <row r="47" spans="1:16" ht="12.75" customHeight="1" thickBot="1" x14ac:dyDescent="0.25">
      <c r="A47" s="10" t="str">
        <f t="shared" si="0"/>
        <v> BBS 126 </v>
      </c>
      <c r="B47" s="9" t="str">
        <f t="shared" si="1"/>
        <v>I</v>
      </c>
      <c r="C47" s="10">
        <f t="shared" si="2"/>
        <v>52147.4</v>
      </c>
      <c r="D47" s="8" t="str">
        <f t="shared" si="3"/>
        <v>vis</v>
      </c>
      <c r="E47" s="45">
        <f>VLOOKUP(C47,Active!C$21:E$973,3,FALSE)</f>
        <v>8000.9995221790259</v>
      </c>
      <c r="F47" s="9" t="s">
        <v>75</v>
      </c>
      <c r="G47" s="8" t="str">
        <f t="shared" si="4"/>
        <v>52147.400</v>
      </c>
      <c r="H47" s="10">
        <f t="shared" si="5"/>
        <v>8002</v>
      </c>
      <c r="I47" s="46" t="s">
        <v>206</v>
      </c>
      <c r="J47" s="47" t="s">
        <v>207</v>
      </c>
      <c r="K47" s="46">
        <v>8002</v>
      </c>
      <c r="L47" s="46" t="s">
        <v>208</v>
      </c>
      <c r="M47" s="47" t="s">
        <v>209</v>
      </c>
      <c r="N47" s="47" t="s">
        <v>210</v>
      </c>
      <c r="O47" s="48" t="s">
        <v>211</v>
      </c>
      <c r="P47" s="48" t="s">
        <v>212</v>
      </c>
    </row>
    <row r="48" spans="1:16" ht="12.75" customHeight="1" thickBot="1" x14ac:dyDescent="0.25">
      <c r="A48" s="10" t="str">
        <f t="shared" si="0"/>
        <v> BBS 126 </v>
      </c>
      <c r="B48" s="9" t="str">
        <f t="shared" si="1"/>
        <v>I</v>
      </c>
      <c r="C48" s="10">
        <f t="shared" si="2"/>
        <v>52150.567000000003</v>
      </c>
      <c r="D48" s="8" t="str">
        <f t="shared" si="3"/>
        <v>vis</v>
      </c>
      <c r="E48" s="45">
        <f>VLOOKUP(C48,Active!C$21:E$973,3,FALSE)</f>
        <v>8001.999296906135</v>
      </c>
      <c r="F48" s="9" t="s">
        <v>75</v>
      </c>
      <c r="G48" s="8" t="str">
        <f t="shared" si="4"/>
        <v>52150.567</v>
      </c>
      <c r="H48" s="10">
        <f t="shared" si="5"/>
        <v>8003</v>
      </c>
      <c r="I48" s="46" t="s">
        <v>213</v>
      </c>
      <c r="J48" s="47" t="s">
        <v>214</v>
      </c>
      <c r="K48" s="46">
        <v>8003</v>
      </c>
      <c r="L48" s="46" t="s">
        <v>215</v>
      </c>
      <c r="M48" s="47" t="s">
        <v>107</v>
      </c>
      <c r="N48" s="47"/>
      <c r="O48" s="48" t="s">
        <v>108</v>
      </c>
      <c r="P48" s="48" t="s">
        <v>212</v>
      </c>
    </row>
    <row r="49" spans="1:16" ht="12.75" customHeight="1" thickBot="1" x14ac:dyDescent="0.25">
      <c r="A49" s="10" t="str">
        <f t="shared" si="0"/>
        <v> BBS 127 </v>
      </c>
      <c r="B49" s="9" t="str">
        <f t="shared" si="1"/>
        <v>I</v>
      </c>
      <c r="C49" s="10">
        <f t="shared" si="2"/>
        <v>52277.258000000002</v>
      </c>
      <c r="D49" s="8" t="str">
        <f t="shared" si="3"/>
        <v>vis</v>
      </c>
      <c r="E49" s="45">
        <f>VLOOKUP(C49,Active!C$21:E$973,3,FALSE)</f>
        <v>8041.9937585266553</v>
      </c>
      <c r="F49" s="9" t="s">
        <v>75</v>
      </c>
      <c r="G49" s="8" t="str">
        <f t="shared" si="4"/>
        <v>52277.258</v>
      </c>
      <c r="H49" s="10">
        <f t="shared" si="5"/>
        <v>8043</v>
      </c>
      <c r="I49" s="46" t="s">
        <v>216</v>
      </c>
      <c r="J49" s="47" t="s">
        <v>217</v>
      </c>
      <c r="K49" s="46">
        <v>8043</v>
      </c>
      <c r="L49" s="46" t="s">
        <v>218</v>
      </c>
      <c r="M49" s="47" t="s">
        <v>107</v>
      </c>
      <c r="N49" s="47"/>
      <c r="O49" s="48" t="s">
        <v>108</v>
      </c>
      <c r="P49" s="48" t="s">
        <v>219</v>
      </c>
    </row>
    <row r="50" spans="1:16" ht="12.75" customHeight="1" thickBot="1" x14ac:dyDescent="0.25">
      <c r="A50" s="10" t="str">
        <f t="shared" si="0"/>
        <v> BBS 127 </v>
      </c>
      <c r="B50" s="9" t="str">
        <f t="shared" si="1"/>
        <v>I</v>
      </c>
      <c r="C50" s="10">
        <f t="shared" si="2"/>
        <v>52296.277999999998</v>
      </c>
      <c r="D50" s="8" t="str">
        <f t="shared" si="3"/>
        <v>vis</v>
      </c>
      <c r="E50" s="45">
        <f>VLOOKUP(C50,Active!C$21:E$973,3,FALSE)</f>
        <v>8047.9980892211961</v>
      </c>
      <c r="F50" s="9" t="s">
        <v>75</v>
      </c>
      <c r="G50" s="8" t="str">
        <f t="shared" si="4"/>
        <v>52296.278</v>
      </c>
      <c r="H50" s="10">
        <f t="shared" si="5"/>
        <v>8049</v>
      </c>
      <c r="I50" s="46" t="s">
        <v>220</v>
      </c>
      <c r="J50" s="47" t="s">
        <v>221</v>
      </c>
      <c r="K50" s="46">
        <v>8049</v>
      </c>
      <c r="L50" s="46" t="s">
        <v>222</v>
      </c>
      <c r="M50" s="47" t="s">
        <v>209</v>
      </c>
      <c r="N50" s="47" t="s">
        <v>210</v>
      </c>
      <c r="O50" s="48" t="s">
        <v>211</v>
      </c>
      <c r="P50" s="48" t="s">
        <v>219</v>
      </c>
    </row>
    <row r="51" spans="1:16" ht="12.75" customHeight="1" thickBot="1" x14ac:dyDescent="0.25">
      <c r="A51" s="10" t="str">
        <f t="shared" si="0"/>
        <v>BAVM 203 </v>
      </c>
      <c r="B51" s="9" t="str">
        <f t="shared" si="1"/>
        <v>I</v>
      </c>
      <c r="C51" s="10">
        <f t="shared" si="2"/>
        <v>54738.601799999997</v>
      </c>
      <c r="D51" s="8" t="str">
        <f t="shared" si="3"/>
        <v>vis</v>
      </c>
      <c r="E51" s="45">
        <f>VLOOKUP(C51,Active!C$21:E$973,3,FALSE)</f>
        <v>8819.003334139803</v>
      </c>
      <c r="F51" s="9" t="s">
        <v>75</v>
      </c>
      <c r="G51" s="8" t="str">
        <f t="shared" si="4"/>
        <v>54738.6018</v>
      </c>
      <c r="H51" s="10">
        <f t="shared" si="5"/>
        <v>8820</v>
      </c>
      <c r="I51" s="46" t="s">
        <v>227</v>
      </c>
      <c r="J51" s="47" t="s">
        <v>228</v>
      </c>
      <c r="K51" s="46">
        <v>8820</v>
      </c>
      <c r="L51" s="46" t="s">
        <v>229</v>
      </c>
      <c r="M51" s="47" t="s">
        <v>230</v>
      </c>
      <c r="N51" s="47" t="s">
        <v>231</v>
      </c>
      <c r="O51" s="48" t="s">
        <v>232</v>
      </c>
      <c r="P51" s="49" t="s">
        <v>233</v>
      </c>
    </row>
    <row r="52" spans="1:16" x14ac:dyDescent="0.2">
      <c r="B52" s="9"/>
      <c r="F52" s="9"/>
    </row>
    <row r="53" spans="1:16" x14ac:dyDescent="0.2">
      <c r="B53" s="9"/>
      <c r="F53" s="9"/>
    </row>
    <row r="54" spans="1:16" x14ac:dyDescent="0.2">
      <c r="B54" s="9"/>
      <c r="F54" s="9"/>
    </row>
    <row r="55" spans="1:16" x14ac:dyDescent="0.2">
      <c r="B55" s="9"/>
      <c r="F55" s="9"/>
    </row>
    <row r="56" spans="1:16" x14ac:dyDescent="0.2">
      <c r="B56" s="9"/>
      <c r="F56" s="9"/>
    </row>
    <row r="57" spans="1:16" x14ac:dyDescent="0.2">
      <c r="B57" s="9"/>
      <c r="F57" s="9"/>
    </row>
    <row r="58" spans="1:16" x14ac:dyDescent="0.2">
      <c r="B58" s="9"/>
      <c r="F58" s="9"/>
    </row>
    <row r="59" spans="1:16" x14ac:dyDescent="0.2">
      <c r="B59" s="9"/>
      <c r="F59" s="9"/>
    </row>
    <row r="60" spans="1:16" x14ac:dyDescent="0.2">
      <c r="B60" s="9"/>
      <c r="F60" s="9"/>
    </row>
    <row r="61" spans="1:16" x14ac:dyDescent="0.2">
      <c r="B61" s="9"/>
      <c r="F61" s="9"/>
    </row>
    <row r="62" spans="1:16" x14ac:dyDescent="0.2">
      <c r="B62" s="9"/>
      <c r="F62" s="9"/>
    </row>
    <row r="63" spans="1:16" x14ac:dyDescent="0.2">
      <c r="B63" s="9"/>
      <c r="F63" s="9"/>
    </row>
    <row r="64" spans="1:16" x14ac:dyDescent="0.2">
      <c r="B64" s="9"/>
      <c r="F64" s="9"/>
    </row>
    <row r="65" spans="2:6" x14ac:dyDescent="0.2">
      <c r="B65" s="9"/>
      <c r="F65" s="9"/>
    </row>
    <row r="66" spans="2:6" x14ac:dyDescent="0.2">
      <c r="B66" s="9"/>
      <c r="F66" s="9"/>
    </row>
    <row r="67" spans="2:6" x14ac:dyDescent="0.2">
      <c r="B67" s="9"/>
      <c r="F67" s="9"/>
    </row>
    <row r="68" spans="2:6" x14ac:dyDescent="0.2">
      <c r="B68" s="9"/>
      <c r="F68" s="9"/>
    </row>
    <row r="69" spans="2:6" x14ac:dyDescent="0.2">
      <c r="B69" s="9"/>
      <c r="F69" s="9"/>
    </row>
    <row r="70" spans="2:6" x14ac:dyDescent="0.2">
      <c r="B70" s="9"/>
      <c r="F70" s="9"/>
    </row>
    <row r="71" spans="2:6" x14ac:dyDescent="0.2">
      <c r="B71" s="9"/>
      <c r="F71" s="9"/>
    </row>
    <row r="72" spans="2:6" x14ac:dyDescent="0.2">
      <c r="B72" s="9"/>
      <c r="F72" s="9"/>
    </row>
    <row r="73" spans="2:6" x14ac:dyDescent="0.2">
      <c r="B73" s="9"/>
      <c r="F73" s="9"/>
    </row>
    <row r="74" spans="2:6" x14ac:dyDescent="0.2">
      <c r="B74" s="9"/>
      <c r="F74" s="9"/>
    </row>
    <row r="75" spans="2:6" x14ac:dyDescent="0.2">
      <c r="B75" s="9"/>
      <c r="F75" s="9"/>
    </row>
    <row r="76" spans="2:6" x14ac:dyDescent="0.2">
      <c r="B76" s="9"/>
      <c r="F76" s="9"/>
    </row>
    <row r="77" spans="2:6" x14ac:dyDescent="0.2">
      <c r="B77" s="9"/>
      <c r="F77" s="9"/>
    </row>
    <row r="78" spans="2:6" x14ac:dyDescent="0.2">
      <c r="B78" s="9"/>
      <c r="F78" s="9"/>
    </row>
    <row r="79" spans="2:6" x14ac:dyDescent="0.2">
      <c r="B79" s="9"/>
      <c r="F79" s="9"/>
    </row>
    <row r="80" spans="2:6" x14ac:dyDescent="0.2">
      <c r="B80" s="9"/>
      <c r="F80" s="9"/>
    </row>
    <row r="81" spans="2:6" x14ac:dyDescent="0.2">
      <c r="B81" s="9"/>
      <c r="F81" s="9"/>
    </row>
    <row r="82" spans="2:6" x14ac:dyDescent="0.2">
      <c r="B82" s="9"/>
      <c r="F82" s="9"/>
    </row>
    <row r="83" spans="2:6" x14ac:dyDescent="0.2">
      <c r="B83" s="9"/>
      <c r="F83" s="9"/>
    </row>
    <row r="84" spans="2:6" x14ac:dyDescent="0.2">
      <c r="B84" s="9"/>
      <c r="F84" s="9"/>
    </row>
    <row r="85" spans="2:6" x14ac:dyDescent="0.2">
      <c r="B85" s="9"/>
      <c r="F85" s="9"/>
    </row>
    <row r="86" spans="2:6" x14ac:dyDescent="0.2">
      <c r="B86" s="9"/>
      <c r="F86" s="9"/>
    </row>
    <row r="87" spans="2:6" x14ac:dyDescent="0.2">
      <c r="B87" s="9"/>
      <c r="F87" s="9"/>
    </row>
    <row r="88" spans="2:6" x14ac:dyDescent="0.2">
      <c r="B88" s="9"/>
      <c r="F88" s="9"/>
    </row>
    <row r="89" spans="2:6" x14ac:dyDescent="0.2">
      <c r="B89" s="9"/>
      <c r="F89" s="9"/>
    </row>
    <row r="90" spans="2:6" x14ac:dyDescent="0.2">
      <c r="B90" s="9"/>
      <c r="F90" s="9"/>
    </row>
    <row r="91" spans="2:6" x14ac:dyDescent="0.2">
      <c r="B91" s="9"/>
      <c r="F91" s="9"/>
    </row>
    <row r="92" spans="2:6" x14ac:dyDescent="0.2">
      <c r="B92" s="9"/>
      <c r="F92" s="9"/>
    </row>
    <row r="93" spans="2:6" x14ac:dyDescent="0.2">
      <c r="B93" s="9"/>
      <c r="F93" s="9"/>
    </row>
    <row r="94" spans="2:6" x14ac:dyDescent="0.2">
      <c r="B94" s="9"/>
      <c r="F94" s="9"/>
    </row>
    <row r="95" spans="2:6" x14ac:dyDescent="0.2">
      <c r="B95" s="9"/>
      <c r="F95" s="9"/>
    </row>
    <row r="96" spans="2:6" x14ac:dyDescent="0.2">
      <c r="B96" s="9"/>
      <c r="F96" s="9"/>
    </row>
    <row r="97" spans="2:6" x14ac:dyDescent="0.2">
      <c r="B97" s="9"/>
      <c r="F97" s="9"/>
    </row>
    <row r="98" spans="2:6" x14ac:dyDescent="0.2">
      <c r="B98" s="9"/>
      <c r="F98" s="9"/>
    </row>
    <row r="99" spans="2:6" x14ac:dyDescent="0.2">
      <c r="B99" s="9"/>
      <c r="F99" s="9"/>
    </row>
    <row r="100" spans="2:6" x14ac:dyDescent="0.2">
      <c r="B100" s="9"/>
      <c r="F100" s="9"/>
    </row>
    <row r="101" spans="2:6" x14ac:dyDescent="0.2">
      <c r="B101" s="9"/>
      <c r="F101" s="9"/>
    </row>
    <row r="102" spans="2:6" x14ac:dyDescent="0.2">
      <c r="B102" s="9"/>
      <c r="F102" s="9"/>
    </row>
    <row r="103" spans="2:6" x14ac:dyDescent="0.2">
      <c r="B103" s="9"/>
      <c r="F103" s="9"/>
    </row>
    <row r="104" spans="2:6" x14ac:dyDescent="0.2">
      <c r="B104" s="9"/>
      <c r="F104" s="9"/>
    </row>
    <row r="105" spans="2:6" x14ac:dyDescent="0.2">
      <c r="B105" s="9"/>
      <c r="F105" s="9"/>
    </row>
    <row r="106" spans="2:6" x14ac:dyDescent="0.2">
      <c r="B106" s="9"/>
      <c r="F106" s="9"/>
    </row>
    <row r="107" spans="2:6" x14ac:dyDescent="0.2">
      <c r="B107" s="9"/>
      <c r="F107" s="9"/>
    </row>
    <row r="108" spans="2:6" x14ac:dyDescent="0.2">
      <c r="B108" s="9"/>
      <c r="F108" s="9"/>
    </row>
    <row r="109" spans="2:6" x14ac:dyDescent="0.2">
      <c r="B109" s="9"/>
      <c r="F109" s="9"/>
    </row>
    <row r="110" spans="2:6" x14ac:dyDescent="0.2">
      <c r="B110" s="9"/>
      <c r="F110" s="9"/>
    </row>
    <row r="111" spans="2:6" x14ac:dyDescent="0.2">
      <c r="B111" s="9"/>
      <c r="F111" s="9"/>
    </row>
    <row r="112" spans="2:6" x14ac:dyDescent="0.2">
      <c r="B112" s="9"/>
      <c r="F112" s="9"/>
    </row>
    <row r="113" spans="2:6" x14ac:dyDescent="0.2">
      <c r="B113" s="9"/>
      <c r="F113" s="9"/>
    </row>
    <row r="114" spans="2:6" x14ac:dyDescent="0.2">
      <c r="B114" s="9"/>
      <c r="F114" s="9"/>
    </row>
    <row r="115" spans="2:6" x14ac:dyDescent="0.2">
      <c r="B115" s="9"/>
      <c r="F115" s="9"/>
    </row>
    <row r="116" spans="2:6" x14ac:dyDescent="0.2">
      <c r="B116" s="9"/>
      <c r="F116" s="9"/>
    </row>
    <row r="117" spans="2:6" x14ac:dyDescent="0.2">
      <c r="B117" s="9"/>
      <c r="F117" s="9"/>
    </row>
    <row r="118" spans="2:6" x14ac:dyDescent="0.2">
      <c r="B118" s="9"/>
      <c r="F118" s="9"/>
    </row>
    <row r="119" spans="2:6" x14ac:dyDescent="0.2">
      <c r="B119" s="9"/>
      <c r="F119" s="9"/>
    </row>
    <row r="120" spans="2:6" x14ac:dyDescent="0.2">
      <c r="B120" s="9"/>
      <c r="F120" s="9"/>
    </row>
    <row r="121" spans="2:6" x14ac:dyDescent="0.2">
      <c r="B121" s="9"/>
      <c r="F121" s="9"/>
    </row>
    <row r="122" spans="2:6" x14ac:dyDescent="0.2">
      <c r="B122" s="9"/>
      <c r="F122" s="9"/>
    </row>
    <row r="123" spans="2:6" x14ac:dyDescent="0.2">
      <c r="B123" s="9"/>
      <c r="F123" s="9"/>
    </row>
    <row r="124" spans="2:6" x14ac:dyDescent="0.2">
      <c r="B124" s="9"/>
      <c r="F124" s="9"/>
    </row>
    <row r="125" spans="2:6" x14ac:dyDescent="0.2">
      <c r="B125" s="9"/>
      <c r="F125" s="9"/>
    </row>
    <row r="126" spans="2:6" x14ac:dyDescent="0.2">
      <c r="B126" s="9"/>
      <c r="F126" s="9"/>
    </row>
    <row r="127" spans="2:6" x14ac:dyDescent="0.2">
      <c r="B127" s="9"/>
      <c r="F127" s="9"/>
    </row>
    <row r="128" spans="2:6" x14ac:dyDescent="0.2">
      <c r="B128" s="9"/>
      <c r="F128" s="9"/>
    </row>
    <row r="129" spans="2:6" x14ac:dyDescent="0.2">
      <c r="B129" s="9"/>
      <c r="F129" s="9"/>
    </row>
    <row r="130" spans="2:6" x14ac:dyDescent="0.2">
      <c r="B130" s="9"/>
      <c r="F130" s="9"/>
    </row>
    <row r="131" spans="2:6" x14ac:dyDescent="0.2">
      <c r="B131" s="9"/>
      <c r="F131" s="9"/>
    </row>
    <row r="132" spans="2:6" x14ac:dyDescent="0.2">
      <c r="B132" s="9"/>
      <c r="F132" s="9"/>
    </row>
    <row r="133" spans="2:6" x14ac:dyDescent="0.2">
      <c r="B133" s="9"/>
      <c r="F133" s="9"/>
    </row>
    <row r="134" spans="2:6" x14ac:dyDescent="0.2">
      <c r="B134" s="9"/>
      <c r="F134" s="9"/>
    </row>
    <row r="135" spans="2:6" x14ac:dyDescent="0.2">
      <c r="B135" s="9"/>
      <c r="F135" s="9"/>
    </row>
    <row r="136" spans="2:6" x14ac:dyDescent="0.2">
      <c r="B136" s="9"/>
      <c r="F136" s="9"/>
    </row>
    <row r="137" spans="2:6" x14ac:dyDescent="0.2">
      <c r="B137" s="9"/>
      <c r="F137" s="9"/>
    </row>
    <row r="138" spans="2:6" x14ac:dyDescent="0.2">
      <c r="B138" s="9"/>
      <c r="F138" s="9"/>
    </row>
    <row r="139" spans="2:6" x14ac:dyDescent="0.2">
      <c r="B139" s="9"/>
      <c r="F139" s="9"/>
    </row>
    <row r="140" spans="2:6" x14ac:dyDescent="0.2">
      <c r="B140" s="9"/>
      <c r="F140" s="9"/>
    </row>
    <row r="141" spans="2:6" x14ac:dyDescent="0.2">
      <c r="B141" s="9"/>
      <c r="F141" s="9"/>
    </row>
    <row r="142" spans="2:6" x14ac:dyDescent="0.2">
      <c r="B142" s="9"/>
      <c r="F142" s="9"/>
    </row>
    <row r="143" spans="2:6" x14ac:dyDescent="0.2">
      <c r="B143" s="9"/>
      <c r="F143" s="9"/>
    </row>
    <row r="144" spans="2:6" x14ac:dyDescent="0.2">
      <c r="B144" s="9"/>
      <c r="F144" s="9"/>
    </row>
    <row r="145" spans="2:6" x14ac:dyDescent="0.2">
      <c r="B145" s="9"/>
      <c r="F145" s="9"/>
    </row>
    <row r="146" spans="2:6" x14ac:dyDescent="0.2">
      <c r="B146" s="9"/>
      <c r="F146" s="9"/>
    </row>
    <row r="147" spans="2:6" x14ac:dyDescent="0.2">
      <c r="B147" s="9"/>
      <c r="F147" s="9"/>
    </row>
    <row r="148" spans="2:6" x14ac:dyDescent="0.2">
      <c r="B148" s="9"/>
      <c r="F148" s="9"/>
    </row>
    <row r="149" spans="2:6" x14ac:dyDescent="0.2">
      <c r="B149" s="9"/>
      <c r="F149" s="9"/>
    </row>
    <row r="150" spans="2:6" x14ac:dyDescent="0.2">
      <c r="B150" s="9"/>
      <c r="F150" s="9"/>
    </row>
    <row r="151" spans="2:6" x14ac:dyDescent="0.2">
      <c r="B151" s="9"/>
      <c r="F151" s="9"/>
    </row>
    <row r="152" spans="2:6" x14ac:dyDescent="0.2">
      <c r="B152" s="9"/>
      <c r="F152" s="9"/>
    </row>
    <row r="153" spans="2:6" x14ac:dyDescent="0.2">
      <c r="B153" s="9"/>
      <c r="F153" s="9"/>
    </row>
    <row r="154" spans="2:6" x14ac:dyDescent="0.2">
      <c r="B154" s="9"/>
      <c r="F154" s="9"/>
    </row>
    <row r="155" spans="2:6" x14ac:dyDescent="0.2">
      <c r="B155" s="9"/>
      <c r="F155" s="9"/>
    </row>
    <row r="156" spans="2:6" x14ac:dyDescent="0.2">
      <c r="B156" s="9"/>
      <c r="F156" s="9"/>
    </row>
    <row r="157" spans="2:6" x14ac:dyDescent="0.2">
      <c r="B157" s="9"/>
      <c r="F157" s="9"/>
    </row>
    <row r="158" spans="2:6" x14ac:dyDescent="0.2">
      <c r="B158" s="9"/>
      <c r="F158" s="9"/>
    </row>
    <row r="159" spans="2:6" x14ac:dyDescent="0.2">
      <c r="B159" s="9"/>
      <c r="F159" s="9"/>
    </row>
    <row r="160" spans="2:6" x14ac:dyDescent="0.2">
      <c r="B160" s="9"/>
      <c r="F160" s="9"/>
    </row>
    <row r="161" spans="2:6" x14ac:dyDescent="0.2">
      <c r="B161" s="9"/>
      <c r="F161" s="9"/>
    </row>
    <row r="162" spans="2:6" x14ac:dyDescent="0.2">
      <c r="B162" s="9"/>
      <c r="F162" s="9"/>
    </row>
    <row r="163" spans="2:6" x14ac:dyDescent="0.2">
      <c r="B163" s="9"/>
      <c r="F163" s="9"/>
    </row>
    <row r="164" spans="2:6" x14ac:dyDescent="0.2">
      <c r="B164" s="9"/>
      <c r="F164" s="9"/>
    </row>
    <row r="165" spans="2:6" x14ac:dyDescent="0.2">
      <c r="B165" s="9"/>
      <c r="F165" s="9"/>
    </row>
    <row r="166" spans="2:6" x14ac:dyDescent="0.2">
      <c r="B166" s="9"/>
      <c r="F166" s="9"/>
    </row>
    <row r="167" spans="2:6" x14ac:dyDescent="0.2">
      <c r="B167" s="9"/>
      <c r="F167" s="9"/>
    </row>
    <row r="168" spans="2:6" x14ac:dyDescent="0.2">
      <c r="B168" s="9"/>
      <c r="F168" s="9"/>
    </row>
    <row r="169" spans="2:6" x14ac:dyDescent="0.2">
      <c r="B169" s="9"/>
      <c r="F169" s="9"/>
    </row>
    <row r="170" spans="2:6" x14ac:dyDescent="0.2">
      <c r="B170" s="9"/>
      <c r="F170" s="9"/>
    </row>
    <row r="171" spans="2:6" x14ac:dyDescent="0.2">
      <c r="B171" s="9"/>
      <c r="F171" s="9"/>
    </row>
    <row r="172" spans="2:6" x14ac:dyDescent="0.2">
      <c r="B172" s="9"/>
      <c r="F172" s="9"/>
    </row>
    <row r="173" spans="2:6" x14ac:dyDescent="0.2">
      <c r="B173" s="9"/>
      <c r="F173" s="9"/>
    </row>
    <row r="174" spans="2:6" x14ac:dyDescent="0.2">
      <c r="B174" s="9"/>
      <c r="F174" s="9"/>
    </row>
    <row r="175" spans="2:6" x14ac:dyDescent="0.2">
      <c r="B175" s="9"/>
      <c r="F175" s="9"/>
    </row>
    <row r="176" spans="2:6" x14ac:dyDescent="0.2">
      <c r="B176" s="9"/>
      <c r="F176" s="9"/>
    </row>
    <row r="177" spans="2:6" x14ac:dyDescent="0.2">
      <c r="B177" s="9"/>
      <c r="F177" s="9"/>
    </row>
    <row r="178" spans="2:6" x14ac:dyDescent="0.2">
      <c r="B178" s="9"/>
      <c r="F178" s="9"/>
    </row>
    <row r="179" spans="2:6" x14ac:dyDescent="0.2">
      <c r="B179" s="9"/>
      <c r="F179" s="9"/>
    </row>
    <row r="180" spans="2:6" x14ac:dyDescent="0.2">
      <c r="B180" s="9"/>
      <c r="F180" s="9"/>
    </row>
    <row r="181" spans="2:6" x14ac:dyDescent="0.2">
      <c r="B181" s="9"/>
      <c r="F181" s="9"/>
    </row>
    <row r="182" spans="2:6" x14ac:dyDescent="0.2">
      <c r="B182" s="9"/>
      <c r="F182" s="9"/>
    </row>
    <row r="183" spans="2:6" x14ac:dyDescent="0.2">
      <c r="B183" s="9"/>
      <c r="F183" s="9"/>
    </row>
    <row r="184" spans="2:6" x14ac:dyDescent="0.2">
      <c r="B184" s="9"/>
      <c r="F184" s="9"/>
    </row>
    <row r="185" spans="2:6" x14ac:dyDescent="0.2">
      <c r="B185" s="9"/>
      <c r="F185" s="9"/>
    </row>
    <row r="186" spans="2:6" x14ac:dyDescent="0.2">
      <c r="B186" s="9"/>
      <c r="F186" s="9"/>
    </row>
    <row r="187" spans="2:6" x14ac:dyDescent="0.2">
      <c r="B187" s="9"/>
      <c r="F187" s="9"/>
    </row>
    <row r="188" spans="2:6" x14ac:dyDescent="0.2">
      <c r="B188" s="9"/>
      <c r="F188" s="9"/>
    </row>
    <row r="189" spans="2:6" x14ac:dyDescent="0.2">
      <c r="B189" s="9"/>
      <c r="F189" s="9"/>
    </row>
    <row r="190" spans="2:6" x14ac:dyDescent="0.2">
      <c r="B190" s="9"/>
      <c r="F190" s="9"/>
    </row>
    <row r="191" spans="2:6" x14ac:dyDescent="0.2">
      <c r="B191" s="9"/>
      <c r="F191" s="9"/>
    </row>
    <row r="192" spans="2:6" x14ac:dyDescent="0.2">
      <c r="B192" s="9"/>
      <c r="F192" s="9"/>
    </row>
    <row r="193" spans="2:6" x14ac:dyDescent="0.2">
      <c r="B193" s="9"/>
      <c r="F193" s="9"/>
    </row>
    <row r="194" spans="2:6" x14ac:dyDescent="0.2">
      <c r="B194" s="9"/>
      <c r="F194" s="9"/>
    </row>
    <row r="195" spans="2:6" x14ac:dyDescent="0.2">
      <c r="B195" s="9"/>
      <c r="F195" s="9"/>
    </row>
    <row r="196" spans="2:6" x14ac:dyDescent="0.2">
      <c r="B196" s="9"/>
      <c r="F196" s="9"/>
    </row>
    <row r="197" spans="2:6" x14ac:dyDescent="0.2">
      <c r="B197" s="9"/>
      <c r="F197" s="9"/>
    </row>
    <row r="198" spans="2:6" x14ac:dyDescent="0.2">
      <c r="B198" s="9"/>
      <c r="F198" s="9"/>
    </row>
    <row r="199" spans="2:6" x14ac:dyDescent="0.2">
      <c r="B199" s="9"/>
      <c r="F199" s="9"/>
    </row>
    <row r="200" spans="2:6" x14ac:dyDescent="0.2">
      <c r="B200" s="9"/>
      <c r="F200" s="9"/>
    </row>
    <row r="201" spans="2:6" x14ac:dyDescent="0.2">
      <c r="B201" s="9"/>
      <c r="F201" s="9"/>
    </row>
    <row r="202" spans="2:6" x14ac:dyDescent="0.2">
      <c r="B202" s="9"/>
      <c r="F202" s="9"/>
    </row>
    <row r="203" spans="2:6" x14ac:dyDescent="0.2">
      <c r="B203" s="9"/>
      <c r="F203" s="9"/>
    </row>
    <row r="204" spans="2:6" x14ac:dyDescent="0.2">
      <c r="B204" s="9"/>
      <c r="F204" s="9"/>
    </row>
    <row r="205" spans="2:6" x14ac:dyDescent="0.2">
      <c r="B205" s="9"/>
      <c r="F205" s="9"/>
    </row>
    <row r="206" spans="2:6" x14ac:dyDescent="0.2">
      <c r="B206" s="9"/>
      <c r="F206" s="9"/>
    </row>
    <row r="207" spans="2:6" x14ac:dyDescent="0.2">
      <c r="B207" s="9"/>
      <c r="F207" s="9"/>
    </row>
    <row r="208" spans="2:6" x14ac:dyDescent="0.2">
      <c r="B208" s="9"/>
      <c r="F208" s="9"/>
    </row>
    <row r="209" spans="2:6" x14ac:dyDescent="0.2">
      <c r="B209" s="9"/>
      <c r="F209" s="9"/>
    </row>
    <row r="210" spans="2:6" x14ac:dyDescent="0.2">
      <c r="B210" s="9"/>
      <c r="F210" s="9"/>
    </row>
    <row r="211" spans="2:6" x14ac:dyDescent="0.2">
      <c r="B211" s="9"/>
      <c r="F211" s="9"/>
    </row>
    <row r="212" spans="2:6" x14ac:dyDescent="0.2">
      <c r="B212" s="9"/>
      <c r="F212" s="9"/>
    </row>
    <row r="213" spans="2:6" x14ac:dyDescent="0.2">
      <c r="B213" s="9"/>
      <c r="F213" s="9"/>
    </row>
    <row r="214" spans="2:6" x14ac:dyDescent="0.2">
      <c r="B214" s="9"/>
      <c r="F214" s="9"/>
    </row>
    <row r="215" spans="2:6" x14ac:dyDescent="0.2">
      <c r="B215" s="9"/>
      <c r="F215" s="9"/>
    </row>
    <row r="216" spans="2:6" x14ac:dyDescent="0.2">
      <c r="B216" s="9"/>
      <c r="F216" s="9"/>
    </row>
    <row r="217" spans="2:6" x14ac:dyDescent="0.2">
      <c r="B217" s="9"/>
      <c r="F217" s="9"/>
    </row>
    <row r="218" spans="2:6" x14ac:dyDescent="0.2">
      <c r="B218" s="9"/>
      <c r="F218" s="9"/>
    </row>
    <row r="219" spans="2:6" x14ac:dyDescent="0.2">
      <c r="B219" s="9"/>
      <c r="F219" s="9"/>
    </row>
    <row r="220" spans="2:6" x14ac:dyDescent="0.2">
      <c r="B220" s="9"/>
      <c r="F220" s="9"/>
    </row>
    <row r="221" spans="2:6" x14ac:dyDescent="0.2">
      <c r="B221" s="9"/>
      <c r="F221" s="9"/>
    </row>
    <row r="222" spans="2:6" x14ac:dyDescent="0.2">
      <c r="B222" s="9"/>
      <c r="F222" s="9"/>
    </row>
    <row r="223" spans="2:6" x14ac:dyDescent="0.2">
      <c r="B223" s="9"/>
      <c r="F223" s="9"/>
    </row>
    <row r="224" spans="2:6" x14ac:dyDescent="0.2">
      <c r="B224" s="9"/>
      <c r="F224" s="9"/>
    </row>
    <row r="225" spans="2:6" x14ac:dyDescent="0.2">
      <c r="B225" s="9"/>
      <c r="F225" s="9"/>
    </row>
    <row r="226" spans="2:6" x14ac:dyDescent="0.2">
      <c r="B226" s="9"/>
      <c r="F226" s="9"/>
    </row>
    <row r="227" spans="2:6" x14ac:dyDescent="0.2">
      <c r="B227" s="9"/>
      <c r="F227" s="9"/>
    </row>
    <row r="228" spans="2:6" x14ac:dyDescent="0.2">
      <c r="B228" s="9"/>
      <c r="F228" s="9"/>
    </row>
    <row r="229" spans="2:6" x14ac:dyDescent="0.2">
      <c r="B229" s="9"/>
      <c r="F229" s="9"/>
    </row>
    <row r="230" spans="2:6" x14ac:dyDescent="0.2">
      <c r="B230" s="9"/>
      <c r="F230" s="9"/>
    </row>
    <row r="231" spans="2:6" x14ac:dyDescent="0.2">
      <c r="B231" s="9"/>
      <c r="F231" s="9"/>
    </row>
    <row r="232" spans="2:6" x14ac:dyDescent="0.2">
      <c r="B232" s="9"/>
      <c r="F232" s="9"/>
    </row>
    <row r="233" spans="2:6" x14ac:dyDescent="0.2">
      <c r="B233" s="9"/>
      <c r="F233" s="9"/>
    </row>
    <row r="234" spans="2:6" x14ac:dyDescent="0.2">
      <c r="B234" s="9"/>
      <c r="F234" s="9"/>
    </row>
    <row r="235" spans="2:6" x14ac:dyDescent="0.2">
      <c r="B235" s="9"/>
      <c r="F235" s="9"/>
    </row>
    <row r="236" spans="2:6" x14ac:dyDescent="0.2">
      <c r="B236" s="9"/>
      <c r="F236" s="9"/>
    </row>
    <row r="237" spans="2:6" x14ac:dyDescent="0.2">
      <c r="B237" s="9"/>
      <c r="F237" s="9"/>
    </row>
    <row r="238" spans="2:6" x14ac:dyDescent="0.2">
      <c r="B238" s="9"/>
      <c r="F238" s="9"/>
    </row>
    <row r="239" spans="2:6" x14ac:dyDescent="0.2">
      <c r="B239" s="9"/>
      <c r="F239" s="9"/>
    </row>
    <row r="240" spans="2:6" x14ac:dyDescent="0.2">
      <c r="B240" s="9"/>
      <c r="F240" s="9"/>
    </row>
    <row r="241" spans="2:6" x14ac:dyDescent="0.2">
      <c r="B241" s="9"/>
      <c r="F241" s="9"/>
    </row>
    <row r="242" spans="2:6" x14ac:dyDescent="0.2">
      <c r="B242" s="9"/>
      <c r="F242" s="9"/>
    </row>
    <row r="243" spans="2:6" x14ac:dyDescent="0.2">
      <c r="B243" s="9"/>
      <c r="F243" s="9"/>
    </row>
    <row r="244" spans="2:6" x14ac:dyDescent="0.2">
      <c r="B244" s="9"/>
      <c r="F244" s="9"/>
    </row>
    <row r="245" spans="2:6" x14ac:dyDescent="0.2">
      <c r="B245" s="9"/>
      <c r="F245" s="9"/>
    </row>
    <row r="246" spans="2:6" x14ac:dyDescent="0.2">
      <c r="B246" s="9"/>
      <c r="F246" s="9"/>
    </row>
    <row r="247" spans="2:6" x14ac:dyDescent="0.2">
      <c r="B247" s="9"/>
      <c r="F247" s="9"/>
    </row>
    <row r="248" spans="2:6" x14ac:dyDescent="0.2">
      <c r="B248" s="9"/>
      <c r="F248" s="9"/>
    </row>
    <row r="249" spans="2:6" x14ac:dyDescent="0.2">
      <c r="B249" s="9"/>
      <c r="F249" s="9"/>
    </row>
    <row r="250" spans="2:6" x14ac:dyDescent="0.2">
      <c r="B250" s="9"/>
      <c r="F250" s="9"/>
    </row>
    <row r="251" spans="2:6" x14ac:dyDescent="0.2">
      <c r="B251" s="9"/>
      <c r="F251" s="9"/>
    </row>
    <row r="252" spans="2:6" x14ac:dyDescent="0.2">
      <c r="B252" s="9"/>
      <c r="F252" s="9"/>
    </row>
    <row r="253" spans="2:6" x14ac:dyDescent="0.2">
      <c r="B253" s="9"/>
      <c r="F253" s="9"/>
    </row>
    <row r="254" spans="2:6" x14ac:dyDescent="0.2">
      <c r="B254" s="9"/>
      <c r="F254" s="9"/>
    </row>
    <row r="255" spans="2:6" x14ac:dyDescent="0.2">
      <c r="B255" s="9"/>
      <c r="F255" s="9"/>
    </row>
    <row r="256" spans="2:6" x14ac:dyDescent="0.2">
      <c r="B256" s="9"/>
      <c r="F256" s="9"/>
    </row>
    <row r="257" spans="2:6" x14ac:dyDescent="0.2">
      <c r="B257" s="9"/>
      <c r="F257" s="9"/>
    </row>
    <row r="258" spans="2:6" x14ac:dyDescent="0.2">
      <c r="B258" s="9"/>
      <c r="F258" s="9"/>
    </row>
    <row r="259" spans="2:6" x14ac:dyDescent="0.2">
      <c r="B259" s="9"/>
      <c r="F259" s="9"/>
    </row>
    <row r="260" spans="2:6" x14ac:dyDescent="0.2">
      <c r="B260" s="9"/>
      <c r="F260" s="9"/>
    </row>
    <row r="261" spans="2:6" x14ac:dyDescent="0.2">
      <c r="B261" s="9"/>
      <c r="F261" s="9"/>
    </row>
    <row r="262" spans="2:6" x14ac:dyDescent="0.2">
      <c r="B262" s="9"/>
      <c r="F262" s="9"/>
    </row>
    <row r="263" spans="2:6" x14ac:dyDescent="0.2">
      <c r="B263" s="9"/>
      <c r="F263" s="9"/>
    </row>
    <row r="264" spans="2:6" x14ac:dyDescent="0.2">
      <c r="B264" s="9"/>
      <c r="F264" s="9"/>
    </row>
    <row r="265" spans="2:6" x14ac:dyDescent="0.2">
      <c r="B265" s="9"/>
      <c r="F265" s="9"/>
    </row>
    <row r="266" spans="2:6" x14ac:dyDescent="0.2">
      <c r="B266" s="9"/>
      <c r="F266" s="9"/>
    </row>
    <row r="267" spans="2:6" x14ac:dyDescent="0.2">
      <c r="B267" s="9"/>
      <c r="F267" s="9"/>
    </row>
    <row r="268" spans="2:6" x14ac:dyDescent="0.2">
      <c r="B268" s="9"/>
      <c r="F268" s="9"/>
    </row>
    <row r="269" spans="2:6" x14ac:dyDescent="0.2">
      <c r="B269" s="9"/>
      <c r="F269" s="9"/>
    </row>
    <row r="270" spans="2:6" x14ac:dyDescent="0.2">
      <c r="B270" s="9"/>
      <c r="F270" s="9"/>
    </row>
    <row r="271" spans="2:6" x14ac:dyDescent="0.2">
      <c r="B271" s="9"/>
      <c r="F271" s="9"/>
    </row>
    <row r="272" spans="2:6" x14ac:dyDescent="0.2">
      <c r="B272" s="9"/>
      <c r="F272" s="9"/>
    </row>
    <row r="273" spans="2:6" x14ac:dyDescent="0.2">
      <c r="B273" s="9"/>
      <c r="F273" s="9"/>
    </row>
    <row r="274" spans="2:6" x14ac:dyDescent="0.2">
      <c r="B274" s="9"/>
      <c r="F274" s="9"/>
    </row>
    <row r="275" spans="2:6" x14ac:dyDescent="0.2">
      <c r="B275" s="9"/>
      <c r="F275" s="9"/>
    </row>
    <row r="276" spans="2:6" x14ac:dyDescent="0.2">
      <c r="B276" s="9"/>
      <c r="F276" s="9"/>
    </row>
    <row r="277" spans="2:6" x14ac:dyDescent="0.2">
      <c r="B277" s="9"/>
      <c r="F277" s="9"/>
    </row>
    <row r="278" spans="2:6" x14ac:dyDescent="0.2">
      <c r="B278" s="9"/>
      <c r="F278" s="9"/>
    </row>
    <row r="279" spans="2:6" x14ac:dyDescent="0.2">
      <c r="B279" s="9"/>
      <c r="F279" s="9"/>
    </row>
    <row r="280" spans="2:6" x14ac:dyDescent="0.2">
      <c r="B280" s="9"/>
      <c r="F280" s="9"/>
    </row>
    <row r="281" spans="2:6" x14ac:dyDescent="0.2">
      <c r="B281" s="9"/>
      <c r="F281" s="9"/>
    </row>
    <row r="282" spans="2:6" x14ac:dyDescent="0.2">
      <c r="B282" s="9"/>
      <c r="F282" s="9"/>
    </row>
    <row r="283" spans="2:6" x14ac:dyDescent="0.2">
      <c r="B283" s="9"/>
      <c r="F283" s="9"/>
    </row>
    <row r="284" spans="2:6" x14ac:dyDescent="0.2">
      <c r="B284" s="9"/>
      <c r="F284" s="9"/>
    </row>
    <row r="285" spans="2:6" x14ac:dyDescent="0.2">
      <c r="B285" s="9"/>
      <c r="F285" s="9"/>
    </row>
    <row r="286" spans="2:6" x14ac:dyDescent="0.2">
      <c r="B286" s="9"/>
      <c r="F286" s="9"/>
    </row>
    <row r="287" spans="2:6" x14ac:dyDescent="0.2">
      <c r="B287" s="9"/>
      <c r="F287" s="9"/>
    </row>
    <row r="288" spans="2:6" x14ac:dyDescent="0.2">
      <c r="B288" s="9"/>
      <c r="F288" s="9"/>
    </row>
    <row r="289" spans="2:6" x14ac:dyDescent="0.2">
      <c r="B289" s="9"/>
      <c r="F289" s="9"/>
    </row>
    <row r="290" spans="2:6" x14ac:dyDescent="0.2">
      <c r="B290" s="9"/>
      <c r="F290" s="9"/>
    </row>
    <row r="291" spans="2:6" x14ac:dyDescent="0.2">
      <c r="B291" s="9"/>
      <c r="F291" s="9"/>
    </row>
    <row r="292" spans="2:6" x14ac:dyDescent="0.2">
      <c r="B292" s="9"/>
      <c r="F292" s="9"/>
    </row>
    <row r="293" spans="2:6" x14ac:dyDescent="0.2">
      <c r="B293" s="9"/>
      <c r="F293" s="9"/>
    </row>
    <row r="294" spans="2:6" x14ac:dyDescent="0.2">
      <c r="B294" s="9"/>
      <c r="F294" s="9"/>
    </row>
    <row r="295" spans="2:6" x14ac:dyDescent="0.2">
      <c r="B295" s="9"/>
      <c r="F295" s="9"/>
    </row>
    <row r="296" spans="2:6" x14ac:dyDescent="0.2">
      <c r="B296" s="9"/>
      <c r="F296" s="9"/>
    </row>
    <row r="297" spans="2:6" x14ac:dyDescent="0.2">
      <c r="B297" s="9"/>
      <c r="F297" s="9"/>
    </row>
    <row r="298" spans="2:6" x14ac:dyDescent="0.2">
      <c r="B298" s="9"/>
      <c r="F298" s="9"/>
    </row>
    <row r="299" spans="2:6" x14ac:dyDescent="0.2">
      <c r="B299" s="9"/>
      <c r="F299" s="9"/>
    </row>
    <row r="300" spans="2:6" x14ac:dyDescent="0.2">
      <c r="B300" s="9"/>
      <c r="F300" s="9"/>
    </row>
    <row r="301" spans="2:6" x14ac:dyDescent="0.2">
      <c r="B301" s="9"/>
      <c r="F301" s="9"/>
    </row>
    <row r="302" spans="2:6" x14ac:dyDescent="0.2">
      <c r="B302" s="9"/>
      <c r="F302" s="9"/>
    </row>
    <row r="303" spans="2:6" x14ac:dyDescent="0.2">
      <c r="B303" s="9"/>
      <c r="F303" s="9"/>
    </row>
    <row r="304" spans="2:6" x14ac:dyDescent="0.2">
      <c r="B304" s="9"/>
      <c r="F304" s="9"/>
    </row>
    <row r="305" spans="2:6" x14ac:dyDescent="0.2">
      <c r="B305" s="9"/>
      <c r="F305" s="9"/>
    </row>
    <row r="306" spans="2:6" x14ac:dyDescent="0.2">
      <c r="B306" s="9"/>
      <c r="F306" s="9"/>
    </row>
    <row r="307" spans="2:6" x14ac:dyDescent="0.2">
      <c r="B307" s="9"/>
      <c r="F307" s="9"/>
    </row>
    <row r="308" spans="2:6" x14ac:dyDescent="0.2">
      <c r="B308" s="9"/>
      <c r="F308" s="9"/>
    </row>
    <row r="309" spans="2:6" x14ac:dyDescent="0.2">
      <c r="B309" s="9"/>
      <c r="F309" s="9"/>
    </row>
    <row r="310" spans="2:6" x14ac:dyDescent="0.2">
      <c r="B310" s="9"/>
      <c r="F310" s="9"/>
    </row>
    <row r="311" spans="2:6" x14ac:dyDescent="0.2">
      <c r="B311" s="9"/>
      <c r="F311" s="9"/>
    </row>
    <row r="312" spans="2:6" x14ac:dyDescent="0.2">
      <c r="B312" s="9"/>
      <c r="F312" s="9"/>
    </row>
    <row r="313" spans="2:6" x14ac:dyDescent="0.2">
      <c r="B313" s="9"/>
      <c r="F313" s="9"/>
    </row>
    <row r="314" spans="2:6" x14ac:dyDescent="0.2">
      <c r="B314" s="9"/>
      <c r="F314" s="9"/>
    </row>
    <row r="315" spans="2:6" x14ac:dyDescent="0.2">
      <c r="B315" s="9"/>
      <c r="F315" s="9"/>
    </row>
    <row r="316" spans="2:6" x14ac:dyDescent="0.2">
      <c r="B316" s="9"/>
      <c r="F316" s="9"/>
    </row>
    <row r="317" spans="2:6" x14ac:dyDescent="0.2">
      <c r="B317" s="9"/>
      <c r="F317" s="9"/>
    </row>
    <row r="318" spans="2:6" x14ac:dyDescent="0.2">
      <c r="B318" s="9"/>
      <c r="F318" s="9"/>
    </row>
    <row r="319" spans="2:6" x14ac:dyDescent="0.2">
      <c r="B319" s="9"/>
      <c r="F319" s="9"/>
    </row>
    <row r="320" spans="2:6" x14ac:dyDescent="0.2">
      <c r="B320" s="9"/>
      <c r="F320" s="9"/>
    </row>
    <row r="321" spans="2:6" x14ac:dyDescent="0.2">
      <c r="B321" s="9"/>
      <c r="F321" s="9"/>
    </row>
    <row r="322" spans="2:6" x14ac:dyDescent="0.2">
      <c r="B322" s="9"/>
      <c r="F322" s="9"/>
    </row>
    <row r="323" spans="2:6" x14ac:dyDescent="0.2">
      <c r="B323" s="9"/>
      <c r="F323" s="9"/>
    </row>
    <row r="324" spans="2:6" x14ac:dyDescent="0.2">
      <c r="B324" s="9"/>
      <c r="F324" s="9"/>
    </row>
    <row r="325" spans="2:6" x14ac:dyDescent="0.2">
      <c r="B325" s="9"/>
      <c r="F325" s="9"/>
    </row>
    <row r="326" spans="2:6" x14ac:dyDescent="0.2">
      <c r="B326" s="9"/>
      <c r="F326" s="9"/>
    </row>
    <row r="327" spans="2:6" x14ac:dyDescent="0.2">
      <c r="B327" s="9"/>
      <c r="F327" s="9"/>
    </row>
    <row r="328" spans="2:6" x14ac:dyDescent="0.2">
      <c r="B328" s="9"/>
      <c r="F328" s="9"/>
    </row>
    <row r="329" spans="2:6" x14ac:dyDescent="0.2">
      <c r="B329" s="9"/>
      <c r="F329" s="9"/>
    </row>
    <row r="330" spans="2:6" x14ac:dyDescent="0.2">
      <c r="B330" s="9"/>
      <c r="F330" s="9"/>
    </row>
    <row r="331" spans="2:6" x14ac:dyDescent="0.2">
      <c r="B331" s="9"/>
      <c r="F331" s="9"/>
    </row>
    <row r="332" spans="2:6" x14ac:dyDescent="0.2">
      <c r="B332" s="9"/>
      <c r="F332" s="9"/>
    </row>
    <row r="333" spans="2:6" x14ac:dyDescent="0.2">
      <c r="B333" s="9"/>
      <c r="F333" s="9"/>
    </row>
    <row r="334" spans="2:6" x14ac:dyDescent="0.2">
      <c r="B334" s="9"/>
      <c r="F334" s="9"/>
    </row>
    <row r="335" spans="2:6" x14ac:dyDescent="0.2">
      <c r="B335" s="9"/>
      <c r="F335" s="9"/>
    </row>
    <row r="336" spans="2:6" x14ac:dyDescent="0.2">
      <c r="B336" s="9"/>
      <c r="F336" s="9"/>
    </row>
    <row r="337" spans="2:6" x14ac:dyDescent="0.2">
      <c r="B337" s="9"/>
      <c r="F337" s="9"/>
    </row>
    <row r="338" spans="2:6" x14ac:dyDescent="0.2">
      <c r="B338" s="9"/>
      <c r="F338" s="9"/>
    </row>
    <row r="339" spans="2:6" x14ac:dyDescent="0.2">
      <c r="B339" s="9"/>
      <c r="F339" s="9"/>
    </row>
    <row r="340" spans="2:6" x14ac:dyDescent="0.2">
      <c r="B340" s="9"/>
      <c r="F340" s="9"/>
    </row>
    <row r="341" spans="2:6" x14ac:dyDescent="0.2">
      <c r="B341" s="9"/>
      <c r="F341" s="9"/>
    </row>
    <row r="342" spans="2:6" x14ac:dyDescent="0.2">
      <c r="B342" s="9"/>
      <c r="F342" s="9"/>
    </row>
    <row r="343" spans="2:6" x14ac:dyDescent="0.2">
      <c r="B343" s="9"/>
      <c r="F343" s="9"/>
    </row>
    <row r="344" spans="2:6" x14ac:dyDescent="0.2">
      <c r="B344" s="9"/>
      <c r="F344" s="9"/>
    </row>
    <row r="345" spans="2:6" x14ac:dyDescent="0.2">
      <c r="B345" s="9"/>
      <c r="F345" s="9"/>
    </row>
    <row r="346" spans="2:6" x14ac:dyDescent="0.2">
      <c r="B346" s="9"/>
      <c r="F346" s="9"/>
    </row>
    <row r="347" spans="2:6" x14ac:dyDescent="0.2">
      <c r="B347" s="9"/>
      <c r="F347" s="9"/>
    </row>
    <row r="348" spans="2:6" x14ac:dyDescent="0.2">
      <c r="B348" s="9"/>
      <c r="F348" s="9"/>
    </row>
    <row r="349" spans="2:6" x14ac:dyDescent="0.2">
      <c r="B349" s="9"/>
      <c r="F349" s="9"/>
    </row>
    <row r="350" spans="2:6" x14ac:dyDescent="0.2">
      <c r="B350" s="9"/>
      <c r="F350" s="9"/>
    </row>
    <row r="351" spans="2:6" x14ac:dyDescent="0.2">
      <c r="B351" s="9"/>
      <c r="F351" s="9"/>
    </row>
    <row r="352" spans="2:6" x14ac:dyDescent="0.2">
      <c r="B352" s="9"/>
      <c r="F352" s="9"/>
    </row>
    <row r="353" spans="2:6" x14ac:dyDescent="0.2">
      <c r="B353" s="9"/>
      <c r="F353" s="9"/>
    </row>
    <row r="354" spans="2:6" x14ac:dyDescent="0.2">
      <c r="B354" s="9"/>
      <c r="F354" s="9"/>
    </row>
    <row r="355" spans="2:6" x14ac:dyDescent="0.2">
      <c r="B355" s="9"/>
      <c r="F355" s="9"/>
    </row>
    <row r="356" spans="2:6" x14ac:dyDescent="0.2">
      <c r="B356" s="9"/>
      <c r="F356" s="9"/>
    </row>
    <row r="357" spans="2:6" x14ac:dyDescent="0.2">
      <c r="B357" s="9"/>
      <c r="F357" s="9"/>
    </row>
    <row r="358" spans="2:6" x14ac:dyDescent="0.2">
      <c r="B358" s="9"/>
      <c r="F358" s="9"/>
    </row>
    <row r="359" spans="2:6" x14ac:dyDescent="0.2">
      <c r="B359" s="9"/>
      <c r="F359" s="9"/>
    </row>
    <row r="360" spans="2:6" x14ac:dyDescent="0.2">
      <c r="B360" s="9"/>
      <c r="F360" s="9"/>
    </row>
    <row r="361" spans="2:6" x14ac:dyDescent="0.2">
      <c r="B361" s="9"/>
      <c r="F361" s="9"/>
    </row>
    <row r="362" spans="2:6" x14ac:dyDescent="0.2">
      <c r="B362" s="9"/>
      <c r="F362" s="9"/>
    </row>
    <row r="363" spans="2:6" x14ac:dyDescent="0.2">
      <c r="B363" s="9"/>
      <c r="F363" s="9"/>
    </row>
    <row r="364" spans="2:6" x14ac:dyDescent="0.2">
      <c r="B364" s="9"/>
      <c r="F364" s="9"/>
    </row>
    <row r="365" spans="2:6" x14ac:dyDescent="0.2">
      <c r="B365" s="9"/>
      <c r="F365" s="9"/>
    </row>
    <row r="366" spans="2:6" x14ac:dyDescent="0.2">
      <c r="B366" s="9"/>
      <c r="F366" s="9"/>
    </row>
    <row r="367" spans="2:6" x14ac:dyDescent="0.2">
      <c r="B367" s="9"/>
      <c r="F367" s="9"/>
    </row>
    <row r="368" spans="2:6" x14ac:dyDescent="0.2">
      <c r="B368" s="9"/>
      <c r="F368" s="9"/>
    </row>
    <row r="369" spans="2:6" x14ac:dyDescent="0.2">
      <c r="B369" s="9"/>
      <c r="F369" s="9"/>
    </row>
    <row r="370" spans="2:6" x14ac:dyDescent="0.2">
      <c r="B370" s="9"/>
      <c r="F370" s="9"/>
    </row>
    <row r="371" spans="2:6" x14ac:dyDescent="0.2">
      <c r="B371" s="9"/>
      <c r="F371" s="9"/>
    </row>
    <row r="372" spans="2:6" x14ac:dyDescent="0.2">
      <c r="B372" s="9"/>
      <c r="F372" s="9"/>
    </row>
    <row r="373" spans="2:6" x14ac:dyDescent="0.2">
      <c r="B373" s="9"/>
      <c r="F373" s="9"/>
    </row>
    <row r="374" spans="2:6" x14ac:dyDescent="0.2">
      <c r="B374" s="9"/>
      <c r="F374" s="9"/>
    </row>
    <row r="375" spans="2:6" x14ac:dyDescent="0.2">
      <c r="B375" s="9"/>
      <c r="F375" s="9"/>
    </row>
    <row r="376" spans="2:6" x14ac:dyDescent="0.2">
      <c r="B376" s="9"/>
      <c r="F376" s="9"/>
    </row>
    <row r="377" spans="2:6" x14ac:dyDescent="0.2">
      <c r="B377" s="9"/>
      <c r="F377" s="9"/>
    </row>
    <row r="378" spans="2:6" x14ac:dyDescent="0.2">
      <c r="B378" s="9"/>
      <c r="F378" s="9"/>
    </row>
    <row r="379" spans="2:6" x14ac:dyDescent="0.2">
      <c r="B379" s="9"/>
      <c r="F379" s="9"/>
    </row>
    <row r="380" spans="2:6" x14ac:dyDescent="0.2">
      <c r="B380" s="9"/>
      <c r="F380" s="9"/>
    </row>
    <row r="381" spans="2:6" x14ac:dyDescent="0.2">
      <c r="B381" s="9"/>
      <c r="F381" s="9"/>
    </row>
    <row r="382" spans="2:6" x14ac:dyDescent="0.2">
      <c r="B382" s="9"/>
      <c r="F382" s="9"/>
    </row>
    <row r="383" spans="2:6" x14ac:dyDescent="0.2">
      <c r="B383" s="9"/>
      <c r="F383" s="9"/>
    </row>
    <row r="384" spans="2:6" x14ac:dyDescent="0.2">
      <c r="B384" s="9"/>
      <c r="F384" s="9"/>
    </row>
    <row r="385" spans="2:6" x14ac:dyDescent="0.2">
      <c r="B385" s="9"/>
      <c r="F385" s="9"/>
    </row>
    <row r="386" spans="2:6" x14ac:dyDescent="0.2">
      <c r="B386" s="9"/>
      <c r="F386" s="9"/>
    </row>
    <row r="387" spans="2:6" x14ac:dyDescent="0.2">
      <c r="B387" s="9"/>
      <c r="F387" s="9"/>
    </row>
    <row r="388" spans="2:6" x14ac:dyDescent="0.2">
      <c r="B388" s="9"/>
      <c r="F388" s="9"/>
    </row>
    <row r="389" spans="2:6" x14ac:dyDescent="0.2">
      <c r="B389" s="9"/>
      <c r="F389" s="9"/>
    </row>
    <row r="390" spans="2:6" x14ac:dyDescent="0.2">
      <c r="B390" s="9"/>
      <c r="F390" s="9"/>
    </row>
    <row r="391" spans="2:6" x14ac:dyDescent="0.2">
      <c r="B391" s="9"/>
      <c r="F391" s="9"/>
    </row>
    <row r="392" spans="2:6" x14ac:dyDescent="0.2">
      <c r="B392" s="9"/>
      <c r="F392" s="9"/>
    </row>
    <row r="393" spans="2:6" x14ac:dyDescent="0.2">
      <c r="B393" s="9"/>
      <c r="F393" s="9"/>
    </row>
    <row r="394" spans="2:6" x14ac:dyDescent="0.2">
      <c r="B394" s="9"/>
      <c r="F394" s="9"/>
    </row>
    <row r="395" spans="2:6" x14ac:dyDescent="0.2">
      <c r="B395" s="9"/>
      <c r="F395" s="9"/>
    </row>
    <row r="396" spans="2:6" x14ac:dyDescent="0.2">
      <c r="B396" s="9"/>
      <c r="F396" s="9"/>
    </row>
    <row r="397" spans="2:6" x14ac:dyDescent="0.2">
      <c r="B397" s="9"/>
      <c r="F397" s="9"/>
    </row>
    <row r="398" spans="2:6" x14ac:dyDescent="0.2">
      <c r="B398" s="9"/>
      <c r="F398" s="9"/>
    </row>
    <row r="399" spans="2:6" x14ac:dyDescent="0.2">
      <c r="B399" s="9"/>
      <c r="F399" s="9"/>
    </row>
    <row r="400" spans="2:6" x14ac:dyDescent="0.2">
      <c r="B400" s="9"/>
      <c r="F400" s="9"/>
    </row>
    <row r="401" spans="2:6" x14ac:dyDescent="0.2">
      <c r="B401" s="9"/>
      <c r="F401" s="9"/>
    </row>
    <row r="402" spans="2:6" x14ac:dyDescent="0.2">
      <c r="B402" s="9"/>
      <c r="F402" s="9"/>
    </row>
    <row r="403" spans="2:6" x14ac:dyDescent="0.2">
      <c r="B403" s="9"/>
      <c r="F403" s="9"/>
    </row>
    <row r="404" spans="2:6" x14ac:dyDescent="0.2">
      <c r="B404" s="9"/>
      <c r="F404" s="9"/>
    </row>
    <row r="405" spans="2:6" x14ac:dyDescent="0.2">
      <c r="B405" s="9"/>
      <c r="F405" s="9"/>
    </row>
    <row r="406" spans="2:6" x14ac:dyDescent="0.2">
      <c r="B406" s="9"/>
      <c r="F406" s="9"/>
    </row>
    <row r="407" spans="2:6" x14ac:dyDescent="0.2">
      <c r="B407" s="9"/>
      <c r="F407" s="9"/>
    </row>
    <row r="408" spans="2:6" x14ac:dyDescent="0.2">
      <c r="B408" s="9"/>
      <c r="F408" s="9"/>
    </row>
    <row r="409" spans="2:6" x14ac:dyDescent="0.2">
      <c r="B409" s="9"/>
      <c r="F409" s="9"/>
    </row>
    <row r="410" spans="2:6" x14ac:dyDescent="0.2">
      <c r="B410" s="9"/>
      <c r="F410" s="9"/>
    </row>
    <row r="411" spans="2:6" x14ac:dyDescent="0.2">
      <c r="B411" s="9"/>
      <c r="F411" s="9"/>
    </row>
    <row r="412" spans="2:6" x14ac:dyDescent="0.2">
      <c r="B412" s="9"/>
      <c r="F412" s="9"/>
    </row>
    <row r="413" spans="2:6" x14ac:dyDescent="0.2">
      <c r="B413" s="9"/>
      <c r="F413" s="9"/>
    </row>
    <row r="414" spans="2:6" x14ac:dyDescent="0.2">
      <c r="B414" s="9"/>
      <c r="F414" s="9"/>
    </row>
    <row r="415" spans="2:6" x14ac:dyDescent="0.2">
      <c r="B415" s="9"/>
      <c r="F415" s="9"/>
    </row>
    <row r="416" spans="2:6" x14ac:dyDescent="0.2">
      <c r="B416" s="9"/>
      <c r="F416" s="9"/>
    </row>
    <row r="417" spans="2:6" x14ac:dyDescent="0.2">
      <c r="B417" s="9"/>
      <c r="F417" s="9"/>
    </row>
    <row r="418" spans="2:6" x14ac:dyDescent="0.2">
      <c r="B418" s="9"/>
      <c r="F418" s="9"/>
    </row>
    <row r="419" spans="2:6" x14ac:dyDescent="0.2">
      <c r="B419" s="9"/>
      <c r="F419" s="9"/>
    </row>
    <row r="420" spans="2:6" x14ac:dyDescent="0.2">
      <c r="B420" s="9"/>
      <c r="F420" s="9"/>
    </row>
    <row r="421" spans="2:6" x14ac:dyDescent="0.2">
      <c r="B421" s="9"/>
      <c r="F421" s="9"/>
    </row>
    <row r="422" spans="2:6" x14ac:dyDescent="0.2">
      <c r="B422" s="9"/>
      <c r="F422" s="9"/>
    </row>
    <row r="423" spans="2:6" x14ac:dyDescent="0.2">
      <c r="B423" s="9"/>
      <c r="F423" s="9"/>
    </row>
    <row r="424" spans="2:6" x14ac:dyDescent="0.2">
      <c r="B424" s="9"/>
      <c r="F424" s="9"/>
    </row>
    <row r="425" spans="2:6" x14ac:dyDescent="0.2">
      <c r="B425" s="9"/>
      <c r="F425" s="9"/>
    </row>
    <row r="426" spans="2:6" x14ac:dyDescent="0.2">
      <c r="B426" s="9"/>
      <c r="F426" s="9"/>
    </row>
    <row r="427" spans="2:6" x14ac:dyDescent="0.2">
      <c r="B427" s="9"/>
      <c r="F427" s="9"/>
    </row>
    <row r="428" spans="2:6" x14ac:dyDescent="0.2">
      <c r="B428" s="9"/>
      <c r="F428" s="9"/>
    </row>
    <row r="429" spans="2:6" x14ac:dyDescent="0.2">
      <c r="B429" s="9"/>
      <c r="F429" s="9"/>
    </row>
    <row r="430" spans="2:6" x14ac:dyDescent="0.2">
      <c r="B430" s="9"/>
      <c r="F430" s="9"/>
    </row>
    <row r="431" spans="2:6" x14ac:dyDescent="0.2">
      <c r="B431" s="9"/>
      <c r="F431" s="9"/>
    </row>
    <row r="432" spans="2:6" x14ac:dyDescent="0.2">
      <c r="B432" s="9"/>
      <c r="F432" s="9"/>
    </row>
    <row r="433" spans="2:6" x14ac:dyDescent="0.2">
      <c r="B433" s="9"/>
      <c r="F433" s="9"/>
    </row>
    <row r="434" spans="2:6" x14ac:dyDescent="0.2">
      <c r="B434" s="9"/>
      <c r="F434" s="9"/>
    </row>
    <row r="435" spans="2:6" x14ac:dyDescent="0.2">
      <c r="B435" s="9"/>
      <c r="F435" s="9"/>
    </row>
    <row r="436" spans="2:6" x14ac:dyDescent="0.2">
      <c r="B436" s="9"/>
      <c r="F436" s="9"/>
    </row>
    <row r="437" spans="2:6" x14ac:dyDescent="0.2">
      <c r="B437" s="9"/>
      <c r="F437" s="9"/>
    </row>
    <row r="438" spans="2:6" x14ac:dyDescent="0.2">
      <c r="B438" s="9"/>
      <c r="F438" s="9"/>
    </row>
    <row r="439" spans="2:6" x14ac:dyDescent="0.2">
      <c r="B439" s="9"/>
      <c r="F439" s="9"/>
    </row>
    <row r="440" spans="2:6" x14ac:dyDescent="0.2">
      <c r="B440" s="9"/>
      <c r="F440" s="9"/>
    </row>
    <row r="441" spans="2:6" x14ac:dyDescent="0.2">
      <c r="B441" s="9"/>
      <c r="F441" s="9"/>
    </row>
    <row r="442" spans="2:6" x14ac:dyDescent="0.2">
      <c r="B442" s="9"/>
      <c r="F442" s="9"/>
    </row>
    <row r="443" spans="2:6" x14ac:dyDescent="0.2">
      <c r="B443" s="9"/>
      <c r="F443" s="9"/>
    </row>
    <row r="444" spans="2:6" x14ac:dyDescent="0.2">
      <c r="B444" s="9"/>
      <c r="F444" s="9"/>
    </row>
    <row r="445" spans="2:6" x14ac:dyDescent="0.2">
      <c r="B445" s="9"/>
      <c r="F445" s="9"/>
    </row>
    <row r="446" spans="2:6" x14ac:dyDescent="0.2">
      <c r="B446" s="9"/>
      <c r="F446" s="9"/>
    </row>
    <row r="447" spans="2:6" x14ac:dyDescent="0.2">
      <c r="B447" s="9"/>
      <c r="F447" s="9"/>
    </row>
    <row r="448" spans="2:6" x14ac:dyDescent="0.2">
      <c r="B448" s="9"/>
      <c r="F448" s="9"/>
    </row>
    <row r="449" spans="2:6" x14ac:dyDescent="0.2">
      <c r="B449" s="9"/>
      <c r="F449" s="9"/>
    </row>
    <row r="450" spans="2:6" x14ac:dyDescent="0.2">
      <c r="B450" s="9"/>
      <c r="F450" s="9"/>
    </row>
    <row r="451" spans="2:6" x14ac:dyDescent="0.2">
      <c r="B451" s="9"/>
      <c r="F451" s="9"/>
    </row>
    <row r="452" spans="2:6" x14ac:dyDescent="0.2">
      <c r="B452" s="9"/>
      <c r="F452" s="9"/>
    </row>
    <row r="453" spans="2:6" x14ac:dyDescent="0.2">
      <c r="B453" s="9"/>
      <c r="F453" s="9"/>
    </row>
    <row r="454" spans="2:6" x14ac:dyDescent="0.2">
      <c r="B454" s="9"/>
      <c r="F454" s="9"/>
    </row>
    <row r="455" spans="2:6" x14ac:dyDescent="0.2">
      <c r="B455" s="9"/>
      <c r="F455" s="9"/>
    </row>
    <row r="456" spans="2:6" x14ac:dyDescent="0.2">
      <c r="B456" s="9"/>
      <c r="F456" s="9"/>
    </row>
    <row r="457" spans="2:6" x14ac:dyDescent="0.2">
      <c r="B457" s="9"/>
      <c r="F457" s="9"/>
    </row>
    <row r="458" spans="2:6" x14ac:dyDescent="0.2">
      <c r="B458" s="9"/>
      <c r="F458" s="9"/>
    </row>
    <row r="459" spans="2:6" x14ac:dyDescent="0.2">
      <c r="B459" s="9"/>
      <c r="F459" s="9"/>
    </row>
    <row r="460" spans="2:6" x14ac:dyDescent="0.2">
      <c r="B460" s="9"/>
      <c r="F460" s="9"/>
    </row>
    <row r="461" spans="2:6" x14ac:dyDescent="0.2">
      <c r="B461" s="9"/>
      <c r="F461" s="9"/>
    </row>
    <row r="462" spans="2:6" x14ac:dyDescent="0.2">
      <c r="B462" s="9"/>
      <c r="F462" s="9"/>
    </row>
    <row r="463" spans="2:6" x14ac:dyDescent="0.2">
      <c r="B463" s="9"/>
      <c r="F463" s="9"/>
    </row>
    <row r="464" spans="2:6" x14ac:dyDescent="0.2">
      <c r="B464" s="9"/>
      <c r="F464" s="9"/>
    </row>
    <row r="465" spans="2:6" x14ac:dyDescent="0.2">
      <c r="B465" s="9"/>
      <c r="F465" s="9"/>
    </row>
    <row r="466" spans="2:6" x14ac:dyDescent="0.2">
      <c r="B466" s="9"/>
      <c r="F466" s="9"/>
    </row>
    <row r="467" spans="2:6" x14ac:dyDescent="0.2">
      <c r="B467" s="9"/>
      <c r="F467" s="9"/>
    </row>
    <row r="468" spans="2:6" x14ac:dyDescent="0.2">
      <c r="B468" s="9"/>
      <c r="F468" s="9"/>
    </row>
    <row r="469" spans="2:6" x14ac:dyDescent="0.2">
      <c r="B469" s="9"/>
      <c r="F469" s="9"/>
    </row>
    <row r="470" spans="2:6" x14ac:dyDescent="0.2">
      <c r="B470" s="9"/>
      <c r="F470" s="9"/>
    </row>
    <row r="471" spans="2:6" x14ac:dyDescent="0.2">
      <c r="B471" s="9"/>
      <c r="F471" s="9"/>
    </row>
    <row r="472" spans="2:6" x14ac:dyDescent="0.2">
      <c r="B472" s="9"/>
      <c r="F472" s="9"/>
    </row>
    <row r="473" spans="2:6" x14ac:dyDescent="0.2">
      <c r="B473" s="9"/>
      <c r="F473" s="9"/>
    </row>
    <row r="474" spans="2:6" x14ac:dyDescent="0.2">
      <c r="B474" s="9"/>
      <c r="F474" s="9"/>
    </row>
    <row r="475" spans="2:6" x14ac:dyDescent="0.2">
      <c r="B475" s="9"/>
      <c r="F475" s="9"/>
    </row>
    <row r="476" spans="2:6" x14ac:dyDescent="0.2">
      <c r="B476" s="9"/>
      <c r="F476" s="9"/>
    </row>
    <row r="477" spans="2:6" x14ac:dyDescent="0.2">
      <c r="B477" s="9"/>
      <c r="F477" s="9"/>
    </row>
    <row r="478" spans="2:6" x14ac:dyDescent="0.2">
      <c r="B478" s="9"/>
      <c r="F478" s="9"/>
    </row>
    <row r="479" spans="2:6" x14ac:dyDescent="0.2">
      <c r="B479" s="9"/>
      <c r="F479" s="9"/>
    </row>
    <row r="480" spans="2:6" x14ac:dyDescent="0.2">
      <c r="B480" s="9"/>
      <c r="F480" s="9"/>
    </row>
    <row r="481" spans="2:6" x14ac:dyDescent="0.2">
      <c r="B481" s="9"/>
      <c r="F481" s="9"/>
    </row>
    <row r="482" spans="2:6" x14ac:dyDescent="0.2">
      <c r="B482" s="9"/>
      <c r="F482" s="9"/>
    </row>
    <row r="483" spans="2:6" x14ac:dyDescent="0.2">
      <c r="B483" s="9"/>
      <c r="F483" s="9"/>
    </row>
    <row r="484" spans="2:6" x14ac:dyDescent="0.2">
      <c r="B484" s="9"/>
      <c r="F484" s="9"/>
    </row>
    <row r="485" spans="2:6" x14ac:dyDescent="0.2">
      <c r="B485" s="9"/>
      <c r="F485" s="9"/>
    </row>
    <row r="486" spans="2:6" x14ac:dyDescent="0.2">
      <c r="B486" s="9"/>
      <c r="F486" s="9"/>
    </row>
    <row r="487" spans="2:6" x14ac:dyDescent="0.2">
      <c r="B487" s="9"/>
      <c r="F487" s="9"/>
    </row>
    <row r="488" spans="2:6" x14ac:dyDescent="0.2">
      <c r="B488" s="9"/>
      <c r="F488" s="9"/>
    </row>
    <row r="489" spans="2:6" x14ac:dyDescent="0.2">
      <c r="B489" s="9"/>
      <c r="F489" s="9"/>
    </row>
    <row r="490" spans="2:6" x14ac:dyDescent="0.2">
      <c r="B490" s="9"/>
      <c r="F490" s="9"/>
    </row>
    <row r="491" spans="2:6" x14ac:dyDescent="0.2">
      <c r="B491" s="9"/>
      <c r="F491" s="9"/>
    </row>
    <row r="492" spans="2:6" x14ac:dyDescent="0.2">
      <c r="B492" s="9"/>
      <c r="F492" s="9"/>
    </row>
    <row r="493" spans="2:6" x14ac:dyDescent="0.2">
      <c r="B493" s="9"/>
      <c r="F493" s="9"/>
    </row>
    <row r="494" spans="2:6" x14ac:dyDescent="0.2">
      <c r="B494" s="9"/>
      <c r="F494" s="9"/>
    </row>
    <row r="495" spans="2:6" x14ac:dyDescent="0.2">
      <c r="B495" s="9"/>
      <c r="F495" s="9"/>
    </row>
    <row r="496" spans="2:6" x14ac:dyDescent="0.2">
      <c r="B496" s="9"/>
      <c r="F496" s="9"/>
    </row>
    <row r="497" spans="2:6" x14ac:dyDescent="0.2">
      <c r="B497" s="9"/>
      <c r="F497" s="9"/>
    </row>
    <row r="498" spans="2:6" x14ac:dyDescent="0.2">
      <c r="B498" s="9"/>
      <c r="F498" s="9"/>
    </row>
    <row r="499" spans="2:6" x14ac:dyDescent="0.2">
      <c r="B499" s="9"/>
      <c r="F499" s="9"/>
    </row>
    <row r="500" spans="2:6" x14ac:dyDescent="0.2">
      <c r="B500" s="9"/>
      <c r="F500" s="9"/>
    </row>
    <row r="501" spans="2:6" x14ac:dyDescent="0.2">
      <c r="B501" s="9"/>
      <c r="F501" s="9"/>
    </row>
    <row r="502" spans="2:6" x14ac:dyDescent="0.2">
      <c r="B502" s="9"/>
      <c r="F502" s="9"/>
    </row>
    <row r="503" spans="2:6" x14ac:dyDescent="0.2">
      <c r="B503" s="9"/>
      <c r="F503" s="9"/>
    </row>
    <row r="504" spans="2:6" x14ac:dyDescent="0.2">
      <c r="B504" s="9"/>
      <c r="F504" s="9"/>
    </row>
    <row r="505" spans="2:6" x14ac:dyDescent="0.2">
      <c r="B505" s="9"/>
      <c r="F505" s="9"/>
    </row>
    <row r="506" spans="2:6" x14ac:dyDescent="0.2">
      <c r="B506" s="9"/>
      <c r="F506" s="9"/>
    </row>
    <row r="507" spans="2:6" x14ac:dyDescent="0.2">
      <c r="B507" s="9"/>
      <c r="F507" s="9"/>
    </row>
    <row r="508" spans="2:6" x14ac:dyDescent="0.2">
      <c r="B508" s="9"/>
      <c r="F508" s="9"/>
    </row>
    <row r="509" spans="2:6" x14ac:dyDescent="0.2">
      <c r="B509" s="9"/>
      <c r="F509" s="9"/>
    </row>
    <row r="510" spans="2:6" x14ac:dyDescent="0.2">
      <c r="B510" s="9"/>
      <c r="F510" s="9"/>
    </row>
    <row r="511" spans="2:6" x14ac:dyDescent="0.2">
      <c r="B511" s="9"/>
      <c r="F511" s="9"/>
    </row>
    <row r="512" spans="2:6" x14ac:dyDescent="0.2">
      <c r="B512" s="9"/>
      <c r="F512" s="9"/>
    </row>
    <row r="513" spans="2:6" x14ac:dyDescent="0.2">
      <c r="B513" s="9"/>
      <c r="F513" s="9"/>
    </row>
    <row r="514" spans="2:6" x14ac:dyDescent="0.2">
      <c r="B514" s="9"/>
      <c r="F514" s="9"/>
    </row>
    <row r="515" spans="2:6" x14ac:dyDescent="0.2">
      <c r="B515" s="9"/>
      <c r="F515" s="9"/>
    </row>
    <row r="516" spans="2:6" x14ac:dyDescent="0.2">
      <c r="B516" s="9"/>
      <c r="F516" s="9"/>
    </row>
    <row r="517" spans="2:6" x14ac:dyDescent="0.2">
      <c r="B517" s="9"/>
      <c r="F517" s="9"/>
    </row>
    <row r="518" spans="2:6" x14ac:dyDescent="0.2">
      <c r="B518" s="9"/>
      <c r="F518" s="9"/>
    </row>
    <row r="519" spans="2:6" x14ac:dyDescent="0.2">
      <c r="B519" s="9"/>
      <c r="F519" s="9"/>
    </row>
    <row r="520" spans="2:6" x14ac:dyDescent="0.2">
      <c r="B520" s="9"/>
      <c r="F520" s="9"/>
    </row>
    <row r="521" spans="2:6" x14ac:dyDescent="0.2">
      <c r="B521" s="9"/>
      <c r="F521" s="9"/>
    </row>
    <row r="522" spans="2:6" x14ac:dyDescent="0.2">
      <c r="B522" s="9"/>
      <c r="F522" s="9"/>
    </row>
    <row r="523" spans="2:6" x14ac:dyDescent="0.2">
      <c r="B523" s="9"/>
      <c r="F523" s="9"/>
    </row>
    <row r="524" spans="2:6" x14ac:dyDescent="0.2">
      <c r="B524" s="9"/>
      <c r="F524" s="9"/>
    </row>
    <row r="525" spans="2:6" x14ac:dyDescent="0.2">
      <c r="B525" s="9"/>
      <c r="F525" s="9"/>
    </row>
    <row r="526" spans="2:6" x14ac:dyDescent="0.2">
      <c r="B526" s="9"/>
      <c r="F526" s="9"/>
    </row>
    <row r="527" spans="2:6" x14ac:dyDescent="0.2">
      <c r="B527" s="9"/>
      <c r="F527" s="9"/>
    </row>
    <row r="528" spans="2:6" x14ac:dyDescent="0.2">
      <c r="B528" s="9"/>
      <c r="F528" s="9"/>
    </row>
    <row r="529" spans="2:6" x14ac:dyDescent="0.2">
      <c r="B529" s="9"/>
      <c r="F529" s="9"/>
    </row>
    <row r="530" spans="2:6" x14ac:dyDescent="0.2">
      <c r="B530" s="9"/>
      <c r="F530" s="9"/>
    </row>
    <row r="531" spans="2:6" x14ac:dyDescent="0.2">
      <c r="B531" s="9"/>
      <c r="F531" s="9"/>
    </row>
    <row r="532" spans="2:6" x14ac:dyDescent="0.2">
      <c r="B532" s="9"/>
      <c r="F532" s="9"/>
    </row>
    <row r="533" spans="2:6" x14ac:dyDescent="0.2">
      <c r="B533" s="9"/>
      <c r="F533" s="9"/>
    </row>
    <row r="534" spans="2:6" x14ac:dyDescent="0.2">
      <c r="B534" s="9"/>
      <c r="F534" s="9"/>
    </row>
    <row r="535" spans="2:6" x14ac:dyDescent="0.2">
      <c r="B535" s="9"/>
      <c r="F535" s="9"/>
    </row>
    <row r="536" spans="2:6" x14ac:dyDescent="0.2">
      <c r="B536" s="9"/>
      <c r="F536" s="9"/>
    </row>
    <row r="537" spans="2:6" x14ac:dyDescent="0.2">
      <c r="B537" s="9"/>
      <c r="F537" s="9"/>
    </row>
    <row r="538" spans="2:6" x14ac:dyDescent="0.2">
      <c r="B538" s="9"/>
      <c r="F538" s="9"/>
    </row>
    <row r="539" spans="2:6" x14ac:dyDescent="0.2">
      <c r="B539" s="9"/>
      <c r="F539" s="9"/>
    </row>
    <row r="540" spans="2:6" x14ac:dyDescent="0.2">
      <c r="B540" s="9"/>
      <c r="F540" s="9"/>
    </row>
    <row r="541" spans="2:6" x14ac:dyDescent="0.2">
      <c r="B541" s="9"/>
      <c r="F541" s="9"/>
    </row>
    <row r="542" spans="2:6" x14ac:dyDescent="0.2">
      <c r="B542" s="9"/>
      <c r="F542" s="9"/>
    </row>
    <row r="543" spans="2:6" x14ac:dyDescent="0.2">
      <c r="B543" s="9"/>
      <c r="F543" s="9"/>
    </row>
    <row r="544" spans="2:6" x14ac:dyDescent="0.2">
      <c r="B544" s="9"/>
      <c r="F544" s="9"/>
    </row>
    <row r="545" spans="2:6" x14ac:dyDescent="0.2">
      <c r="B545" s="9"/>
      <c r="F545" s="9"/>
    </row>
    <row r="546" spans="2:6" x14ac:dyDescent="0.2">
      <c r="B546" s="9"/>
      <c r="F546" s="9"/>
    </row>
    <row r="547" spans="2:6" x14ac:dyDescent="0.2">
      <c r="B547" s="9"/>
      <c r="F547" s="9"/>
    </row>
    <row r="548" spans="2:6" x14ac:dyDescent="0.2">
      <c r="B548" s="9"/>
      <c r="F548" s="9"/>
    </row>
    <row r="549" spans="2:6" x14ac:dyDescent="0.2">
      <c r="B549" s="9"/>
      <c r="F549" s="9"/>
    </row>
    <row r="550" spans="2:6" x14ac:dyDescent="0.2">
      <c r="B550" s="9"/>
      <c r="F550" s="9"/>
    </row>
    <row r="551" spans="2:6" x14ac:dyDescent="0.2">
      <c r="B551" s="9"/>
      <c r="F551" s="9"/>
    </row>
    <row r="552" spans="2:6" x14ac:dyDescent="0.2">
      <c r="B552" s="9"/>
      <c r="F552" s="9"/>
    </row>
    <row r="553" spans="2:6" x14ac:dyDescent="0.2">
      <c r="B553" s="9"/>
      <c r="F553" s="9"/>
    </row>
    <row r="554" spans="2:6" x14ac:dyDescent="0.2">
      <c r="B554" s="9"/>
      <c r="F554" s="9"/>
    </row>
    <row r="555" spans="2:6" x14ac:dyDescent="0.2">
      <c r="B555" s="9"/>
      <c r="F555" s="9"/>
    </row>
    <row r="556" spans="2:6" x14ac:dyDescent="0.2">
      <c r="B556" s="9"/>
      <c r="F556" s="9"/>
    </row>
    <row r="557" spans="2:6" x14ac:dyDescent="0.2">
      <c r="B557" s="9"/>
      <c r="F557" s="9"/>
    </row>
    <row r="558" spans="2:6" x14ac:dyDescent="0.2">
      <c r="B558" s="9"/>
      <c r="F558" s="9"/>
    </row>
    <row r="559" spans="2:6" x14ac:dyDescent="0.2">
      <c r="B559" s="9"/>
      <c r="F559" s="9"/>
    </row>
    <row r="560" spans="2:6" x14ac:dyDescent="0.2">
      <c r="B560" s="9"/>
      <c r="F560" s="9"/>
    </row>
    <row r="561" spans="2:6" x14ac:dyDescent="0.2">
      <c r="B561" s="9"/>
      <c r="F561" s="9"/>
    </row>
    <row r="562" spans="2:6" x14ac:dyDescent="0.2">
      <c r="B562" s="9"/>
      <c r="F562" s="9"/>
    </row>
    <row r="563" spans="2:6" x14ac:dyDescent="0.2">
      <c r="B563" s="9"/>
      <c r="F563" s="9"/>
    </row>
    <row r="564" spans="2:6" x14ac:dyDescent="0.2">
      <c r="B564" s="9"/>
      <c r="F564" s="9"/>
    </row>
    <row r="565" spans="2:6" x14ac:dyDescent="0.2">
      <c r="B565" s="9"/>
      <c r="F565" s="9"/>
    </row>
    <row r="566" spans="2:6" x14ac:dyDescent="0.2">
      <c r="B566" s="9"/>
      <c r="F566" s="9"/>
    </row>
    <row r="567" spans="2:6" x14ac:dyDescent="0.2">
      <c r="B567" s="9"/>
      <c r="F567" s="9"/>
    </row>
    <row r="568" spans="2:6" x14ac:dyDescent="0.2">
      <c r="B568" s="9"/>
      <c r="F568" s="9"/>
    </row>
    <row r="569" spans="2:6" x14ac:dyDescent="0.2">
      <c r="B569" s="9"/>
      <c r="F569" s="9"/>
    </row>
    <row r="570" spans="2:6" x14ac:dyDescent="0.2">
      <c r="B570" s="9"/>
      <c r="F570" s="9"/>
    </row>
    <row r="571" spans="2:6" x14ac:dyDescent="0.2">
      <c r="B571" s="9"/>
      <c r="F571" s="9"/>
    </row>
    <row r="572" spans="2:6" x14ac:dyDescent="0.2">
      <c r="B572" s="9"/>
      <c r="F572" s="9"/>
    </row>
    <row r="573" spans="2:6" x14ac:dyDescent="0.2">
      <c r="B573" s="9"/>
      <c r="F573" s="9"/>
    </row>
    <row r="574" spans="2:6" x14ac:dyDescent="0.2">
      <c r="B574" s="9"/>
      <c r="F574" s="9"/>
    </row>
    <row r="575" spans="2:6" x14ac:dyDescent="0.2">
      <c r="B575" s="9"/>
      <c r="F575" s="9"/>
    </row>
    <row r="576" spans="2:6" x14ac:dyDescent="0.2">
      <c r="B576" s="9"/>
      <c r="F576" s="9"/>
    </row>
    <row r="577" spans="2:6" x14ac:dyDescent="0.2">
      <c r="B577" s="9"/>
      <c r="F577" s="9"/>
    </row>
    <row r="578" spans="2:6" x14ac:dyDescent="0.2">
      <c r="B578" s="9"/>
      <c r="F578" s="9"/>
    </row>
    <row r="579" spans="2:6" x14ac:dyDescent="0.2">
      <c r="B579" s="9"/>
      <c r="F579" s="9"/>
    </row>
    <row r="580" spans="2:6" x14ac:dyDescent="0.2">
      <c r="B580" s="9"/>
      <c r="F580" s="9"/>
    </row>
    <row r="581" spans="2:6" x14ac:dyDescent="0.2">
      <c r="B581" s="9"/>
      <c r="F581" s="9"/>
    </row>
    <row r="582" spans="2:6" x14ac:dyDescent="0.2">
      <c r="B582" s="9"/>
      <c r="F582" s="9"/>
    </row>
    <row r="583" spans="2:6" x14ac:dyDescent="0.2">
      <c r="B583" s="9"/>
      <c r="F583" s="9"/>
    </row>
    <row r="584" spans="2:6" x14ac:dyDescent="0.2">
      <c r="B584" s="9"/>
      <c r="F584" s="9"/>
    </row>
    <row r="585" spans="2:6" x14ac:dyDescent="0.2">
      <c r="B585" s="9"/>
      <c r="F585" s="9"/>
    </row>
    <row r="586" spans="2:6" x14ac:dyDescent="0.2">
      <c r="B586" s="9"/>
      <c r="F586" s="9"/>
    </row>
    <row r="587" spans="2:6" x14ac:dyDescent="0.2">
      <c r="B587" s="9"/>
      <c r="F587" s="9"/>
    </row>
    <row r="588" spans="2:6" x14ac:dyDescent="0.2">
      <c r="B588" s="9"/>
      <c r="F588" s="9"/>
    </row>
    <row r="589" spans="2:6" x14ac:dyDescent="0.2">
      <c r="B589" s="9"/>
      <c r="F589" s="9"/>
    </row>
    <row r="590" spans="2:6" x14ac:dyDescent="0.2">
      <c r="B590" s="9"/>
      <c r="F590" s="9"/>
    </row>
    <row r="591" spans="2:6" x14ac:dyDescent="0.2">
      <c r="B591" s="9"/>
      <c r="F591" s="9"/>
    </row>
    <row r="592" spans="2:6" x14ac:dyDescent="0.2">
      <c r="B592" s="9"/>
      <c r="F592" s="9"/>
    </row>
    <row r="593" spans="2:6" x14ac:dyDescent="0.2">
      <c r="B593" s="9"/>
      <c r="F593" s="9"/>
    </row>
    <row r="594" spans="2:6" x14ac:dyDescent="0.2">
      <c r="B594" s="9"/>
      <c r="F594" s="9"/>
    </row>
    <row r="595" spans="2:6" x14ac:dyDescent="0.2">
      <c r="B595" s="9"/>
      <c r="F595" s="9"/>
    </row>
    <row r="596" spans="2:6" x14ac:dyDescent="0.2">
      <c r="B596" s="9"/>
      <c r="F596" s="9"/>
    </row>
    <row r="597" spans="2:6" x14ac:dyDescent="0.2">
      <c r="B597" s="9"/>
      <c r="F597" s="9"/>
    </row>
    <row r="598" spans="2:6" x14ac:dyDescent="0.2">
      <c r="B598" s="9"/>
      <c r="F598" s="9"/>
    </row>
    <row r="599" spans="2:6" x14ac:dyDescent="0.2">
      <c r="B599" s="9"/>
      <c r="F599" s="9"/>
    </row>
    <row r="600" spans="2:6" x14ac:dyDescent="0.2">
      <c r="B600" s="9"/>
      <c r="F600" s="9"/>
    </row>
    <row r="601" spans="2:6" x14ac:dyDescent="0.2">
      <c r="B601" s="9"/>
      <c r="F601" s="9"/>
    </row>
    <row r="602" spans="2:6" x14ac:dyDescent="0.2">
      <c r="B602" s="9"/>
      <c r="F602" s="9"/>
    </row>
    <row r="603" spans="2:6" x14ac:dyDescent="0.2">
      <c r="B603" s="9"/>
      <c r="F603" s="9"/>
    </row>
    <row r="604" spans="2:6" x14ac:dyDescent="0.2">
      <c r="B604" s="9"/>
      <c r="F604" s="9"/>
    </row>
    <row r="605" spans="2:6" x14ac:dyDescent="0.2">
      <c r="B605" s="9"/>
      <c r="F605" s="9"/>
    </row>
    <row r="606" spans="2:6" x14ac:dyDescent="0.2">
      <c r="B606" s="9"/>
      <c r="F606" s="9"/>
    </row>
    <row r="607" spans="2:6" x14ac:dyDescent="0.2">
      <c r="B607" s="9"/>
      <c r="F607" s="9"/>
    </row>
    <row r="608" spans="2:6" x14ac:dyDescent="0.2">
      <c r="B608" s="9"/>
      <c r="F608" s="9"/>
    </row>
    <row r="609" spans="2:6" x14ac:dyDescent="0.2">
      <c r="B609" s="9"/>
      <c r="F609" s="9"/>
    </row>
    <row r="610" spans="2:6" x14ac:dyDescent="0.2">
      <c r="B610" s="9"/>
      <c r="F610" s="9"/>
    </row>
    <row r="611" spans="2:6" x14ac:dyDescent="0.2">
      <c r="B611" s="9"/>
      <c r="F611" s="9"/>
    </row>
    <row r="612" spans="2:6" x14ac:dyDescent="0.2">
      <c r="B612" s="9"/>
      <c r="F612" s="9"/>
    </row>
    <row r="613" spans="2:6" x14ac:dyDescent="0.2">
      <c r="B613" s="9"/>
      <c r="F613" s="9"/>
    </row>
    <row r="614" spans="2:6" x14ac:dyDescent="0.2">
      <c r="B614" s="9"/>
      <c r="F614" s="9"/>
    </row>
    <row r="615" spans="2:6" x14ac:dyDescent="0.2">
      <c r="B615" s="9"/>
      <c r="F615" s="9"/>
    </row>
    <row r="616" spans="2:6" x14ac:dyDescent="0.2">
      <c r="B616" s="9"/>
      <c r="F616" s="9"/>
    </row>
    <row r="617" spans="2:6" x14ac:dyDescent="0.2">
      <c r="B617" s="9"/>
      <c r="F617" s="9"/>
    </row>
    <row r="618" spans="2:6" x14ac:dyDescent="0.2">
      <c r="B618" s="9"/>
      <c r="F618" s="9"/>
    </row>
    <row r="619" spans="2:6" x14ac:dyDescent="0.2">
      <c r="B619" s="9"/>
      <c r="F619" s="9"/>
    </row>
    <row r="620" spans="2:6" x14ac:dyDescent="0.2">
      <c r="B620" s="9"/>
      <c r="F620" s="9"/>
    </row>
    <row r="621" spans="2:6" x14ac:dyDescent="0.2">
      <c r="B621" s="9"/>
      <c r="F621" s="9"/>
    </row>
    <row r="622" spans="2:6" x14ac:dyDescent="0.2">
      <c r="B622" s="9"/>
      <c r="F622" s="9"/>
    </row>
    <row r="623" spans="2:6" x14ac:dyDescent="0.2">
      <c r="B623" s="9"/>
      <c r="F623" s="9"/>
    </row>
    <row r="624" spans="2:6" x14ac:dyDescent="0.2">
      <c r="B624" s="9"/>
      <c r="F624" s="9"/>
    </row>
    <row r="625" spans="2:6" x14ac:dyDescent="0.2">
      <c r="B625" s="9"/>
      <c r="F625" s="9"/>
    </row>
    <row r="626" spans="2:6" x14ac:dyDescent="0.2">
      <c r="B626" s="9"/>
      <c r="F626" s="9"/>
    </row>
    <row r="627" spans="2:6" x14ac:dyDescent="0.2">
      <c r="B627" s="9"/>
      <c r="F627" s="9"/>
    </row>
    <row r="628" spans="2:6" x14ac:dyDescent="0.2">
      <c r="B628" s="9"/>
      <c r="F628" s="9"/>
    </row>
    <row r="629" spans="2:6" x14ac:dyDescent="0.2">
      <c r="B629" s="9"/>
      <c r="F629" s="9"/>
    </row>
    <row r="630" spans="2:6" x14ac:dyDescent="0.2">
      <c r="B630" s="9"/>
      <c r="F630" s="9"/>
    </row>
    <row r="631" spans="2:6" x14ac:dyDescent="0.2">
      <c r="B631" s="9"/>
      <c r="F631" s="9"/>
    </row>
    <row r="632" spans="2:6" x14ac:dyDescent="0.2">
      <c r="B632" s="9"/>
      <c r="F632" s="9"/>
    </row>
    <row r="633" spans="2:6" x14ac:dyDescent="0.2">
      <c r="B633" s="9"/>
      <c r="F633" s="9"/>
    </row>
    <row r="634" spans="2:6" x14ac:dyDescent="0.2">
      <c r="B634" s="9"/>
      <c r="F634" s="9"/>
    </row>
    <row r="635" spans="2:6" x14ac:dyDescent="0.2">
      <c r="B635" s="9"/>
      <c r="F635" s="9"/>
    </row>
    <row r="636" spans="2:6" x14ac:dyDescent="0.2">
      <c r="B636" s="9"/>
      <c r="F636" s="9"/>
    </row>
    <row r="637" spans="2:6" x14ac:dyDescent="0.2">
      <c r="B637" s="9"/>
      <c r="F637" s="9"/>
    </row>
    <row r="638" spans="2:6" x14ac:dyDescent="0.2">
      <c r="B638" s="9"/>
      <c r="F638" s="9"/>
    </row>
    <row r="639" spans="2:6" x14ac:dyDescent="0.2">
      <c r="B639" s="9"/>
      <c r="F639" s="9"/>
    </row>
    <row r="640" spans="2:6" x14ac:dyDescent="0.2">
      <c r="B640" s="9"/>
      <c r="F640" s="9"/>
    </row>
    <row r="641" spans="2:6" x14ac:dyDescent="0.2">
      <c r="B641" s="9"/>
      <c r="F641" s="9"/>
    </row>
    <row r="642" spans="2:6" x14ac:dyDescent="0.2">
      <c r="B642" s="9"/>
      <c r="F642" s="9"/>
    </row>
    <row r="643" spans="2:6" x14ac:dyDescent="0.2">
      <c r="B643" s="9"/>
      <c r="F643" s="9"/>
    </row>
    <row r="644" spans="2:6" x14ac:dyDescent="0.2">
      <c r="B644" s="9"/>
      <c r="F644" s="9"/>
    </row>
    <row r="645" spans="2:6" x14ac:dyDescent="0.2">
      <c r="B645" s="9"/>
      <c r="F645" s="9"/>
    </row>
    <row r="646" spans="2:6" x14ac:dyDescent="0.2">
      <c r="B646" s="9"/>
      <c r="F646" s="9"/>
    </row>
    <row r="647" spans="2:6" x14ac:dyDescent="0.2">
      <c r="B647" s="9"/>
      <c r="F647" s="9"/>
    </row>
    <row r="648" spans="2:6" x14ac:dyDescent="0.2">
      <c r="B648" s="9"/>
      <c r="F648" s="9"/>
    </row>
    <row r="649" spans="2:6" x14ac:dyDescent="0.2">
      <c r="B649" s="9"/>
      <c r="F649" s="9"/>
    </row>
    <row r="650" spans="2:6" x14ac:dyDescent="0.2">
      <c r="B650" s="9"/>
      <c r="F650" s="9"/>
    </row>
    <row r="651" spans="2:6" x14ac:dyDescent="0.2">
      <c r="B651" s="9"/>
      <c r="F651" s="9"/>
    </row>
    <row r="652" spans="2:6" x14ac:dyDescent="0.2">
      <c r="B652" s="9"/>
      <c r="F652" s="9"/>
    </row>
    <row r="653" spans="2:6" x14ac:dyDescent="0.2">
      <c r="B653" s="9"/>
      <c r="F653" s="9"/>
    </row>
    <row r="654" spans="2:6" x14ac:dyDescent="0.2">
      <c r="B654" s="9"/>
      <c r="F654" s="9"/>
    </row>
    <row r="655" spans="2:6" x14ac:dyDescent="0.2">
      <c r="B655" s="9"/>
      <c r="F655" s="9"/>
    </row>
    <row r="656" spans="2:6" x14ac:dyDescent="0.2">
      <c r="B656" s="9"/>
      <c r="F656" s="9"/>
    </row>
    <row r="657" spans="2:6" x14ac:dyDescent="0.2">
      <c r="B657" s="9"/>
      <c r="F657" s="9"/>
    </row>
    <row r="658" spans="2:6" x14ac:dyDescent="0.2">
      <c r="B658" s="9"/>
      <c r="F658" s="9"/>
    </row>
    <row r="659" spans="2:6" x14ac:dyDescent="0.2">
      <c r="B659" s="9"/>
      <c r="F659" s="9"/>
    </row>
    <row r="660" spans="2:6" x14ac:dyDescent="0.2">
      <c r="B660" s="9"/>
      <c r="F660" s="9"/>
    </row>
    <row r="661" spans="2:6" x14ac:dyDescent="0.2">
      <c r="B661" s="9"/>
      <c r="F661" s="9"/>
    </row>
    <row r="662" spans="2:6" x14ac:dyDescent="0.2">
      <c r="B662" s="9"/>
      <c r="F662" s="9"/>
    </row>
    <row r="663" spans="2:6" x14ac:dyDescent="0.2">
      <c r="B663" s="9"/>
      <c r="F663" s="9"/>
    </row>
    <row r="664" spans="2:6" x14ac:dyDescent="0.2">
      <c r="B664" s="9"/>
      <c r="F664" s="9"/>
    </row>
    <row r="665" spans="2:6" x14ac:dyDescent="0.2">
      <c r="B665" s="9"/>
      <c r="F665" s="9"/>
    </row>
    <row r="666" spans="2:6" x14ac:dyDescent="0.2">
      <c r="B666" s="9"/>
      <c r="F666" s="9"/>
    </row>
    <row r="667" spans="2:6" x14ac:dyDescent="0.2">
      <c r="B667" s="9"/>
      <c r="F667" s="9"/>
    </row>
    <row r="668" spans="2:6" x14ac:dyDescent="0.2">
      <c r="B668" s="9"/>
      <c r="F668" s="9"/>
    </row>
    <row r="669" spans="2:6" x14ac:dyDescent="0.2">
      <c r="B669" s="9"/>
      <c r="F669" s="9"/>
    </row>
    <row r="670" spans="2:6" x14ac:dyDescent="0.2">
      <c r="B670" s="9"/>
      <c r="F670" s="9"/>
    </row>
    <row r="671" spans="2:6" x14ac:dyDescent="0.2">
      <c r="B671" s="9"/>
      <c r="F671" s="9"/>
    </row>
    <row r="672" spans="2:6" x14ac:dyDescent="0.2">
      <c r="B672" s="9"/>
      <c r="F672" s="9"/>
    </row>
    <row r="673" spans="2:6" x14ac:dyDescent="0.2">
      <c r="B673" s="9"/>
      <c r="F673" s="9"/>
    </row>
    <row r="674" spans="2:6" x14ac:dyDescent="0.2">
      <c r="B674" s="9"/>
      <c r="F674" s="9"/>
    </row>
    <row r="675" spans="2:6" x14ac:dyDescent="0.2">
      <c r="B675" s="9"/>
      <c r="F675" s="9"/>
    </row>
    <row r="676" spans="2:6" x14ac:dyDescent="0.2">
      <c r="B676" s="9"/>
      <c r="F676" s="9"/>
    </row>
    <row r="677" spans="2:6" x14ac:dyDescent="0.2">
      <c r="B677" s="9"/>
      <c r="F677" s="9"/>
    </row>
    <row r="678" spans="2:6" x14ac:dyDescent="0.2">
      <c r="B678" s="9"/>
      <c r="F678" s="9"/>
    </row>
    <row r="679" spans="2:6" x14ac:dyDescent="0.2">
      <c r="B679" s="9"/>
      <c r="F679" s="9"/>
    </row>
    <row r="680" spans="2:6" x14ac:dyDescent="0.2">
      <c r="B680" s="9"/>
      <c r="F680" s="9"/>
    </row>
    <row r="681" spans="2:6" x14ac:dyDescent="0.2">
      <c r="B681" s="9"/>
      <c r="F681" s="9"/>
    </row>
    <row r="682" spans="2:6" x14ac:dyDescent="0.2">
      <c r="B682" s="9"/>
      <c r="F682" s="9"/>
    </row>
    <row r="683" spans="2:6" x14ac:dyDescent="0.2">
      <c r="B683" s="9"/>
      <c r="F683" s="9"/>
    </row>
    <row r="684" spans="2:6" x14ac:dyDescent="0.2">
      <c r="B684" s="9"/>
      <c r="F684" s="9"/>
    </row>
    <row r="685" spans="2:6" x14ac:dyDescent="0.2">
      <c r="B685" s="9"/>
      <c r="F685" s="9"/>
    </row>
    <row r="686" spans="2:6" x14ac:dyDescent="0.2">
      <c r="B686" s="9"/>
      <c r="F686" s="9"/>
    </row>
    <row r="687" spans="2:6" x14ac:dyDescent="0.2">
      <c r="B687" s="9"/>
      <c r="F687" s="9"/>
    </row>
    <row r="688" spans="2:6" x14ac:dyDescent="0.2">
      <c r="B688" s="9"/>
      <c r="F688" s="9"/>
    </row>
    <row r="689" spans="2:6" x14ac:dyDescent="0.2">
      <c r="B689" s="9"/>
      <c r="F689" s="9"/>
    </row>
    <row r="690" spans="2:6" x14ac:dyDescent="0.2">
      <c r="B690" s="9"/>
      <c r="F690" s="9"/>
    </row>
    <row r="691" spans="2:6" x14ac:dyDescent="0.2">
      <c r="B691" s="9"/>
      <c r="F691" s="9"/>
    </row>
    <row r="692" spans="2:6" x14ac:dyDescent="0.2">
      <c r="B692" s="9"/>
      <c r="F692" s="9"/>
    </row>
    <row r="693" spans="2:6" x14ac:dyDescent="0.2">
      <c r="B693" s="9"/>
      <c r="F693" s="9"/>
    </row>
    <row r="694" spans="2:6" x14ac:dyDescent="0.2">
      <c r="B694" s="9"/>
      <c r="F694" s="9"/>
    </row>
    <row r="695" spans="2:6" x14ac:dyDescent="0.2">
      <c r="B695" s="9"/>
      <c r="F695" s="9"/>
    </row>
    <row r="696" spans="2:6" x14ac:dyDescent="0.2">
      <c r="B696" s="9"/>
      <c r="F696" s="9"/>
    </row>
    <row r="697" spans="2:6" x14ac:dyDescent="0.2">
      <c r="B697" s="9"/>
      <c r="F697" s="9"/>
    </row>
    <row r="698" spans="2:6" x14ac:dyDescent="0.2">
      <c r="B698" s="9"/>
      <c r="F698" s="9"/>
    </row>
    <row r="699" spans="2:6" x14ac:dyDescent="0.2">
      <c r="B699" s="9"/>
      <c r="F699" s="9"/>
    </row>
    <row r="700" spans="2:6" x14ac:dyDescent="0.2">
      <c r="B700" s="9"/>
      <c r="F700" s="9"/>
    </row>
    <row r="701" spans="2:6" x14ac:dyDescent="0.2">
      <c r="B701" s="9"/>
      <c r="F701" s="9"/>
    </row>
    <row r="702" spans="2:6" x14ac:dyDescent="0.2">
      <c r="B702" s="9"/>
      <c r="F702" s="9"/>
    </row>
    <row r="703" spans="2:6" x14ac:dyDescent="0.2">
      <c r="B703" s="9"/>
      <c r="F703" s="9"/>
    </row>
    <row r="704" spans="2:6" x14ac:dyDescent="0.2">
      <c r="B704" s="9"/>
      <c r="F704" s="9"/>
    </row>
    <row r="705" spans="2:6" x14ac:dyDescent="0.2">
      <c r="B705" s="9"/>
      <c r="F705" s="9"/>
    </row>
    <row r="706" spans="2:6" x14ac:dyDescent="0.2">
      <c r="B706" s="9"/>
      <c r="F706" s="9"/>
    </row>
    <row r="707" spans="2:6" x14ac:dyDescent="0.2">
      <c r="B707" s="9"/>
      <c r="F707" s="9"/>
    </row>
    <row r="708" spans="2:6" x14ac:dyDescent="0.2">
      <c r="B708" s="9"/>
      <c r="F708" s="9"/>
    </row>
    <row r="709" spans="2:6" x14ac:dyDescent="0.2">
      <c r="B709" s="9"/>
      <c r="F709" s="9"/>
    </row>
    <row r="710" spans="2:6" x14ac:dyDescent="0.2">
      <c r="B710" s="9"/>
      <c r="F710" s="9"/>
    </row>
    <row r="711" spans="2:6" x14ac:dyDescent="0.2">
      <c r="B711" s="9"/>
      <c r="F711" s="9"/>
    </row>
    <row r="712" spans="2:6" x14ac:dyDescent="0.2">
      <c r="B712" s="9"/>
      <c r="F712" s="9"/>
    </row>
    <row r="713" spans="2:6" x14ac:dyDescent="0.2">
      <c r="B713" s="9"/>
      <c r="F713" s="9"/>
    </row>
    <row r="714" spans="2:6" x14ac:dyDescent="0.2">
      <c r="B714" s="9"/>
      <c r="F714" s="9"/>
    </row>
    <row r="715" spans="2:6" x14ac:dyDescent="0.2">
      <c r="B715" s="9"/>
      <c r="F715" s="9"/>
    </row>
    <row r="716" spans="2:6" x14ac:dyDescent="0.2">
      <c r="B716" s="9"/>
      <c r="F716" s="9"/>
    </row>
    <row r="717" spans="2:6" x14ac:dyDescent="0.2">
      <c r="B717" s="9"/>
      <c r="F717" s="9"/>
    </row>
    <row r="718" spans="2:6" x14ac:dyDescent="0.2">
      <c r="B718" s="9"/>
      <c r="F718" s="9"/>
    </row>
    <row r="719" spans="2:6" x14ac:dyDescent="0.2">
      <c r="B719" s="9"/>
      <c r="F719" s="9"/>
    </row>
    <row r="720" spans="2:6" x14ac:dyDescent="0.2">
      <c r="B720" s="9"/>
      <c r="F720" s="9"/>
    </row>
    <row r="721" spans="2:6" x14ac:dyDescent="0.2">
      <c r="B721" s="9"/>
      <c r="F721" s="9"/>
    </row>
    <row r="722" spans="2:6" x14ac:dyDescent="0.2">
      <c r="B722" s="9"/>
      <c r="F722" s="9"/>
    </row>
    <row r="723" spans="2:6" x14ac:dyDescent="0.2">
      <c r="B723" s="9"/>
      <c r="F723" s="9"/>
    </row>
    <row r="724" spans="2:6" x14ac:dyDescent="0.2">
      <c r="B724" s="9"/>
      <c r="F724" s="9"/>
    </row>
    <row r="725" spans="2:6" x14ac:dyDescent="0.2">
      <c r="B725" s="9"/>
      <c r="F725" s="9"/>
    </row>
    <row r="726" spans="2:6" x14ac:dyDescent="0.2">
      <c r="B726" s="9"/>
      <c r="F726" s="9"/>
    </row>
    <row r="727" spans="2:6" x14ac:dyDescent="0.2">
      <c r="B727" s="9"/>
      <c r="F727" s="9"/>
    </row>
    <row r="728" spans="2:6" x14ac:dyDescent="0.2">
      <c r="B728" s="9"/>
      <c r="F728" s="9"/>
    </row>
    <row r="729" spans="2:6" x14ac:dyDescent="0.2">
      <c r="B729" s="9"/>
      <c r="F729" s="9"/>
    </row>
    <row r="730" spans="2:6" x14ac:dyDescent="0.2">
      <c r="B730" s="9"/>
      <c r="F730" s="9"/>
    </row>
    <row r="731" spans="2:6" x14ac:dyDescent="0.2">
      <c r="B731" s="9"/>
      <c r="F731" s="9"/>
    </row>
    <row r="732" spans="2:6" x14ac:dyDescent="0.2">
      <c r="B732" s="9"/>
      <c r="F732" s="9"/>
    </row>
    <row r="733" spans="2:6" x14ac:dyDescent="0.2">
      <c r="B733" s="9"/>
      <c r="F733" s="9"/>
    </row>
    <row r="734" spans="2:6" x14ac:dyDescent="0.2">
      <c r="B734" s="9"/>
      <c r="F734" s="9"/>
    </row>
    <row r="735" spans="2:6" x14ac:dyDescent="0.2">
      <c r="B735" s="9"/>
      <c r="F735" s="9"/>
    </row>
    <row r="736" spans="2:6" x14ac:dyDescent="0.2">
      <c r="B736" s="9"/>
      <c r="F736" s="9"/>
    </row>
    <row r="737" spans="2:6" x14ac:dyDescent="0.2">
      <c r="B737" s="9"/>
      <c r="F737" s="9"/>
    </row>
    <row r="738" spans="2:6" x14ac:dyDescent="0.2">
      <c r="B738" s="9"/>
      <c r="F738" s="9"/>
    </row>
    <row r="739" spans="2:6" x14ac:dyDescent="0.2">
      <c r="B739" s="9"/>
      <c r="F739" s="9"/>
    </row>
    <row r="740" spans="2:6" x14ac:dyDescent="0.2">
      <c r="B740" s="9"/>
      <c r="F740" s="9"/>
    </row>
    <row r="741" spans="2:6" x14ac:dyDescent="0.2">
      <c r="B741" s="9"/>
      <c r="F741" s="9"/>
    </row>
    <row r="742" spans="2:6" x14ac:dyDescent="0.2">
      <c r="B742" s="9"/>
      <c r="F742" s="9"/>
    </row>
    <row r="743" spans="2:6" x14ac:dyDescent="0.2">
      <c r="B743" s="9"/>
      <c r="F743" s="9"/>
    </row>
    <row r="744" spans="2:6" x14ac:dyDescent="0.2">
      <c r="B744" s="9"/>
      <c r="F744" s="9"/>
    </row>
    <row r="745" spans="2:6" x14ac:dyDescent="0.2">
      <c r="B745" s="9"/>
      <c r="F745" s="9"/>
    </row>
    <row r="746" spans="2:6" x14ac:dyDescent="0.2">
      <c r="B746" s="9"/>
      <c r="F746" s="9"/>
    </row>
    <row r="747" spans="2:6" x14ac:dyDescent="0.2">
      <c r="B747" s="9"/>
      <c r="F747" s="9"/>
    </row>
    <row r="748" spans="2:6" x14ac:dyDescent="0.2">
      <c r="B748" s="9"/>
      <c r="F748" s="9"/>
    </row>
    <row r="749" spans="2:6" x14ac:dyDescent="0.2">
      <c r="B749" s="9"/>
      <c r="F749" s="9"/>
    </row>
    <row r="750" spans="2:6" x14ac:dyDescent="0.2">
      <c r="B750" s="9"/>
      <c r="F750" s="9"/>
    </row>
    <row r="751" spans="2:6" x14ac:dyDescent="0.2">
      <c r="B751" s="9"/>
      <c r="F751" s="9"/>
    </row>
    <row r="752" spans="2:6" x14ac:dyDescent="0.2">
      <c r="B752" s="9"/>
      <c r="F752" s="9"/>
    </row>
    <row r="753" spans="2:6" x14ac:dyDescent="0.2">
      <c r="B753" s="9"/>
      <c r="F753" s="9"/>
    </row>
    <row r="754" spans="2:6" x14ac:dyDescent="0.2">
      <c r="B754" s="9"/>
      <c r="F754" s="9"/>
    </row>
    <row r="755" spans="2:6" x14ac:dyDescent="0.2">
      <c r="B755" s="9"/>
      <c r="F755" s="9"/>
    </row>
    <row r="756" spans="2:6" x14ac:dyDescent="0.2">
      <c r="B756" s="9"/>
      <c r="F756" s="9"/>
    </row>
    <row r="757" spans="2:6" x14ac:dyDescent="0.2">
      <c r="B757" s="9"/>
      <c r="F757" s="9"/>
    </row>
    <row r="758" spans="2:6" x14ac:dyDescent="0.2">
      <c r="B758" s="9"/>
      <c r="F758" s="9"/>
    </row>
    <row r="759" spans="2:6" x14ac:dyDescent="0.2">
      <c r="B759" s="9"/>
      <c r="F759" s="9"/>
    </row>
    <row r="760" spans="2:6" x14ac:dyDescent="0.2">
      <c r="B760" s="9"/>
      <c r="F760" s="9"/>
    </row>
    <row r="761" spans="2:6" x14ac:dyDescent="0.2">
      <c r="B761" s="9"/>
      <c r="F761" s="9"/>
    </row>
    <row r="762" spans="2:6" x14ac:dyDescent="0.2">
      <c r="B762" s="9"/>
      <c r="F762" s="9"/>
    </row>
    <row r="763" spans="2:6" x14ac:dyDescent="0.2">
      <c r="B763" s="9"/>
      <c r="F763" s="9"/>
    </row>
    <row r="764" spans="2:6" x14ac:dyDescent="0.2">
      <c r="B764" s="9"/>
      <c r="F764" s="9"/>
    </row>
    <row r="765" spans="2:6" x14ac:dyDescent="0.2">
      <c r="B765" s="9"/>
      <c r="F765" s="9"/>
    </row>
    <row r="766" spans="2:6" x14ac:dyDescent="0.2">
      <c r="B766" s="9"/>
      <c r="F766" s="9"/>
    </row>
    <row r="767" spans="2:6" x14ac:dyDescent="0.2">
      <c r="B767" s="9"/>
      <c r="F767" s="9"/>
    </row>
    <row r="768" spans="2:6" x14ac:dyDescent="0.2">
      <c r="B768" s="9"/>
      <c r="F768" s="9"/>
    </row>
    <row r="769" spans="2:6" x14ac:dyDescent="0.2">
      <c r="B769" s="9"/>
      <c r="F769" s="9"/>
    </row>
    <row r="770" spans="2:6" x14ac:dyDescent="0.2">
      <c r="B770" s="9"/>
      <c r="F770" s="9"/>
    </row>
    <row r="771" spans="2:6" x14ac:dyDescent="0.2">
      <c r="B771" s="9"/>
      <c r="F771" s="9"/>
    </row>
    <row r="772" spans="2:6" x14ac:dyDescent="0.2">
      <c r="B772" s="9"/>
      <c r="F772" s="9"/>
    </row>
    <row r="773" spans="2:6" x14ac:dyDescent="0.2">
      <c r="B773" s="9"/>
      <c r="F773" s="9"/>
    </row>
    <row r="774" spans="2:6" x14ac:dyDescent="0.2">
      <c r="B774" s="9"/>
      <c r="F774" s="9"/>
    </row>
    <row r="775" spans="2:6" x14ac:dyDescent="0.2">
      <c r="B775" s="9"/>
      <c r="F775" s="9"/>
    </row>
    <row r="776" spans="2:6" x14ac:dyDescent="0.2">
      <c r="B776" s="9"/>
      <c r="F776" s="9"/>
    </row>
    <row r="777" spans="2:6" x14ac:dyDescent="0.2">
      <c r="B777" s="9"/>
      <c r="F777" s="9"/>
    </row>
    <row r="778" spans="2:6" x14ac:dyDescent="0.2">
      <c r="B778" s="9"/>
      <c r="F778" s="9"/>
    </row>
    <row r="779" spans="2:6" x14ac:dyDescent="0.2">
      <c r="B779" s="9"/>
      <c r="F779" s="9"/>
    </row>
    <row r="780" spans="2:6" x14ac:dyDescent="0.2">
      <c r="B780" s="9"/>
      <c r="F780" s="9"/>
    </row>
    <row r="781" spans="2:6" x14ac:dyDescent="0.2">
      <c r="B781" s="9"/>
      <c r="F781" s="9"/>
    </row>
    <row r="782" spans="2:6" x14ac:dyDescent="0.2">
      <c r="B782" s="9"/>
      <c r="F782" s="9"/>
    </row>
    <row r="783" spans="2:6" x14ac:dyDescent="0.2">
      <c r="B783" s="9"/>
      <c r="F783" s="9"/>
    </row>
    <row r="784" spans="2:6" x14ac:dyDescent="0.2">
      <c r="B784" s="9"/>
      <c r="F784" s="9"/>
    </row>
    <row r="785" spans="2:6" x14ac:dyDescent="0.2">
      <c r="B785" s="9"/>
      <c r="F785" s="9"/>
    </row>
    <row r="786" spans="2:6" x14ac:dyDescent="0.2">
      <c r="B786" s="9"/>
      <c r="F786" s="9"/>
    </row>
    <row r="787" spans="2:6" x14ac:dyDescent="0.2">
      <c r="B787" s="9"/>
      <c r="F787" s="9"/>
    </row>
    <row r="788" spans="2:6" x14ac:dyDescent="0.2">
      <c r="B788" s="9"/>
      <c r="F788" s="9"/>
    </row>
    <row r="789" spans="2:6" x14ac:dyDescent="0.2">
      <c r="B789" s="9"/>
      <c r="F789" s="9"/>
    </row>
    <row r="790" spans="2:6" x14ac:dyDescent="0.2">
      <c r="B790" s="9"/>
      <c r="F790" s="9"/>
    </row>
    <row r="791" spans="2:6" x14ac:dyDescent="0.2">
      <c r="B791" s="9"/>
      <c r="F791" s="9"/>
    </row>
    <row r="792" spans="2:6" x14ac:dyDescent="0.2">
      <c r="B792" s="9"/>
      <c r="F792" s="9"/>
    </row>
    <row r="793" spans="2:6" x14ac:dyDescent="0.2">
      <c r="B793" s="9"/>
      <c r="F793" s="9"/>
    </row>
    <row r="794" spans="2:6" x14ac:dyDescent="0.2">
      <c r="B794" s="9"/>
      <c r="F794" s="9"/>
    </row>
    <row r="795" spans="2:6" x14ac:dyDescent="0.2">
      <c r="B795" s="9"/>
      <c r="F795" s="9"/>
    </row>
    <row r="796" spans="2:6" x14ac:dyDescent="0.2">
      <c r="B796" s="9"/>
      <c r="F796" s="9"/>
    </row>
    <row r="797" spans="2:6" x14ac:dyDescent="0.2">
      <c r="B797" s="9"/>
      <c r="F797" s="9"/>
    </row>
    <row r="798" spans="2:6" x14ac:dyDescent="0.2">
      <c r="B798" s="9"/>
      <c r="F798" s="9"/>
    </row>
    <row r="799" spans="2:6" x14ac:dyDescent="0.2">
      <c r="B799" s="9"/>
      <c r="F799" s="9"/>
    </row>
    <row r="800" spans="2:6" x14ac:dyDescent="0.2">
      <c r="B800" s="9"/>
      <c r="F800" s="9"/>
    </row>
    <row r="801" spans="2:6" x14ac:dyDescent="0.2">
      <c r="B801" s="9"/>
      <c r="F801" s="9"/>
    </row>
    <row r="802" spans="2:6" x14ac:dyDescent="0.2">
      <c r="B802" s="9"/>
      <c r="F802" s="9"/>
    </row>
    <row r="803" spans="2:6" x14ac:dyDescent="0.2">
      <c r="B803" s="9"/>
      <c r="F803" s="9"/>
    </row>
    <row r="804" spans="2:6" x14ac:dyDescent="0.2">
      <c r="B804" s="9"/>
      <c r="F804" s="9"/>
    </row>
    <row r="805" spans="2:6" x14ac:dyDescent="0.2">
      <c r="B805" s="9"/>
      <c r="F805" s="9"/>
    </row>
    <row r="806" spans="2:6" x14ac:dyDescent="0.2">
      <c r="B806" s="9"/>
      <c r="F806" s="9"/>
    </row>
    <row r="807" spans="2:6" x14ac:dyDescent="0.2">
      <c r="B807" s="9"/>
      <c r="F807" s="9"/>
    </row>
    <row r="808" spans="2:6" x14ac:dyDescent="0.2">
      <c r="B808" s="9"/>
      <c r="F808" s="9"/>
    </row>
    <row r="809" spans="2:6" x14ac:dyDescent="0.2">
      <c r="B809" s="9"/>
      <c r="F809" s="9"/>
    </row>
    <row r="810" spans="2:6" x14ac:dyDescent="0.2">
      <c r="B810" s="9"/>
      <c r="F810" s="9"/>
    </row>
    <row r="811" spans="2:6" x14ac:dyDescent="0.2">
      <c r="B811" s="9"/>
      <c r="F811" s="9"/>
    </row>
    <row r="812" spans="2:6" x14ac:dyDescent="0.2">
      <c r="B812" s="9"/>
      <c r="F812" s="9"/>
    </row>
    <row r="813" spans="2:6" x14ac:dyDescent="0.2">
      <c r="B813" s="9"/>
      <c r="F813" s="9"/>
    </row>
    <row r="814" spans="2:6" x14ac:dyDescent="0.2">
      <c r="B814" s="9"/>
      <c r="F814" s="9"/>
    </row>
    <row r="815" spans="2:6" x14ac:dyDescent="0.2">
      <c r="B815" s="9"/>
      <c r="F815" s="9"/>
    </row>
    <row r="816" spans="2:6" x14ac:dyDescent="0.2">
      <c r="B816" s="9"/>
      <c r="F816" s="9"/>
    </row>
    <row r="817" spans="2:6" x14ac:dyDescent="0.2">
      <c r="B817" s="9"/>
      <c r="F817" s="9"/>
    </row>
    <row r="818" spans="2:6" x14ac:dyDescent="0.2">
      <c r="B818" s="9"/>
      <c r="F818" s="9"/>
    </row>
    <row r="819" spans="2:6" x14ac:dyDescent="0.2">
      <c r="B819" s="9"/>
      <c r="F819" s="9"/>
    </row>
    <row r="820" spans="2:6" x14ac:dyDescent="0.2">
      <c r="B820" s="9"/>
      <c r="F820" s="9"/>
    </row>
    <row r="821" spans="2:6" x14ac:dyDescent="0.2">
      <c r="B821" s="9"/>
      <c r="F821" s="9"/>
    </row>
    <row r="822" spans="2:6" x14ac:dyDescent="0.2">
      <c r="B822" s="9"/>
      <c r="F822" s="9"/>
    </row>
    <row r="823" spans="2:6" x14ac:dyDescent="0.2">
      <c r="B823" s="9"/>
      <c r="F823" s="9"/>
    </row>
    <row r="824" spans="2:6" x14ac:dyDescent="0.2">
      <c r="B824" s="9"/>
      <c r="F824" s="9"/>
    </row>
    <row r="825" spans="2:6" x14ac:dyDescent="0.2">
      <c r="B825" s="9"/>
      <c r="F825" s="9"/>
    </row>
    <row r="826" spans="2:6" x14ac:dyDescent="0.2">
      <c r="B826" s="9"/>
      <c r="F826" s="9"/>
    </row>
    <row r="827" spans="2:6" x14ac:dyDescent="0.2">
      <c r="B827" s="9"/>
      <c r="F827" s="9"/>
    </row>
    <row r="828" spans="2:6" x14ac:dyDescent="0.2">
      <c r="B828" s="9"/>
      <c r="F828" s="9"/>
    </row>
    <row r="829" spans="2:6" x14ac:dyDescent="0.2">
      <c r="B829" s="9"/>
      <c r="F829" s="9"/>
    </row>
    <row r="830" spans="2:6" x14ac:dyDescent="0.2">
      <c r="B830" s="9"/>
      <c r="F830" s="9"/>
    </row>
  </sheetData>
  <phoneticPr fontId="8" type="noConversion"/>
  <hyperlinks>
    <hyperlink ref="P51" r:id="rId1" display="http://www.bav-astro.de/sfs/BAVM_link.php?BAVMnr=203"/>
    <hyperlink ref="P29" r:id="rId2" display="http://www.bav-astro.de/sfs/BAVM_link.php?BAVMnr=209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0"/>
  <sheetViews>
    <sheetView workbookViewId="0">
      <selection activeCell="AA28" sqref="AA2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25</v>
      </c>
      <c r="B2" s="11" t="s">
        <v>53</v>
      </c>
    </row>
    <row r="4" spans="1:7" x14ac:dyDescent="0.2">
      <c r="A4" s="5" t="s">
        <v>0</v>
      </c>
      <c r="C4" s="2">
        <v>26802.525000000001</v>
      </c>
      <c r="D4" s="3">
        <v>3.1677135999999999</v>
      </c>
    </row>
    <row r="5" spans="1:7" x14ac:dyDescent="0.2">
      <c r="C5" s="16" t="s">
        <v>63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26802.525000000001</v>
      </c>
    </row>
    <row r="8" spans="1:7" x14ac:dyDescent="0.2">
      <c r="A8" t="s">
        <v>3</v>
      </c>
      <c r="C8">
        <f>+D4</f>
        <v>3.1677135999999999</v>
      </c>
    </row>
    <row r="9" spans="1:7" x14ac:dyDescent="0.2">
      <c r="A9" s="12" t="s">
        <v>54</v>
      </c>
      <c r="B9" s="8"/>
      <c r="C9" s="13">
        <v>8</v>
      </c>
      <c r="D9" s="8" t="s">
        <v>55</v>
      </c>
      <c r="E9" s="8"/>
    </row>
    <row r="10" spans="1:7" ht="13.5" thickBot="1" x14ac:dyDescent="0.25">
      <c r="A10" s="8"/>
      <c r="B10" s="8"/>
      <c r="C10" s="4" t="s">
        <v>21</v>
      </c>
      <c r="D10" s="4" t="s">
        <v>22</v>
      </c>
      <c r="E10" s="8"/>
    </row>
    <row r="11" spans="1:7" x14ac:dyDescent="0.2">
      <c r="A11" s="8" t="s">
        <v>16</v>
      </c>
      <c r="B11" s="8"/>
      <c r="C11" s="14">
        <f ca="1">INTERCEPT(INDIRECT($G$11):G992,INDIRECT($F$11):F992)</f>
        <v>-0.30741490944411459</v>
      </c>
      <c r="D11" s="9"/>
      <c r="E11" s="8"/>
      <c r="F11" s="15" t="str">
        <f>"F"&amp;E19</f>
        <v>F37</v>
      </c>
      <c r="G11" s="16" t="str">
        <f>"G"&amp;E19</f>
        <v>G37</v>
      </c>
    </row>
    <row r="12" spans="1:7" x14ac:dyDescent="0.2">
      <c r="A12" s="8" t="s">
        <v>17</v>
      </c>
      <c r="B12" s="8"/>
      <c r="C12" s="14">
        <f ca="1">SLOPE(INDIRECT($G$11):G992,INDIRECT($F$11):F992)</f>
        <v>3.6014025953545876E-5</v>
      </c>
      <c r="D12" s="9"/>
      <c r="E12" s="8"/>
    </row>
    <row r="13" spans="1:7" x14ac:dyDescent="0.2">
      <c r="A13" s="8" t="s">
        <v>20</v>
      </c>
      <c r="B13" s="8"/>
      <c r="C13" s="9" t="s">
        <v>14</v>
      </c>
      <c r="D13" s="9"/>
      <c r="E13" s="8"/>
    </row>
    <row r="14" spans="1:7" x14ac:dyDescent="0.2">
      <c r="A14" s="8"/>
      <c r="B14" s="8"/>
      <c r="C14" s="8"/>
      <c r="D14" s="8"/>
      <c r="E14" s="8"/>
    </row>
    <row r="15" spans="1:7" x14ac:dyDescent="0.2">
      <c r="A15" s="17" t="s">
        <v>18</v>
      </c>
      <c r="B15" s="8"/>
      <c r="C15" s="18">
        <f ca="1">(C7+C11)+(C8+C12)*INT(MAX(F21:F3533))</f>
        <v>54925.498658412973</v>
      </c>
      <c r="D15" s="19" t="s">
        <v>56</v>
      </c>
      <c r="E15" s="20">
        <f ca="1">TODAY()+15018.5-B9/24</f>
        <v>60332.5</v>
      </c>
    </row>
    <row r="16" spans="1:7" x14ac:dyDescent="0.2">
      <c r="A16" s="21" t="s">
        <v>4</v>
      </c>
      <c r="B16" s="8"/>
      <c r="C16" s="22">
        <f ca="1">+C8+C12</f>
        <v>3.1677496140259533</v>
      </c>
      <c r="D16" s="19" t="s">
        <v>57</v>
      </c>
      <c r="E16" s="20">
        <f ca="1">ROUND(2*(E15-C15)/C16,0)/2+1</f>
        <v>1708</v>
      </c>
    </row>
    <row r="17" spans="1:31" ht="13.5" thickBot="1" x14ac:dyDescent="0.25">
      <c r="A17" s="19" t="s">
        <v>51</v>
      </c>
      <c r="B17" s="8"/>
      <c r="C17" s="8">
        <f>COUNT(C21:C2191)</f>
        <v>20</v>
      </c>
      <c r="D17" s="19" t="s">
        <v>58</v>
      </c>
      <c r="E17" s="23">
        <f ca="1">+C15+C16*E16-15018.5-C9/24</f>
        <v>45317.181665835968</v>
      </c>
    </row>
    <row r="18" spans="1:31" x14ac:dyDescent="0.2">
      <c r="A18" s="21" t="s">
        <v>5</v>
      </c>
      <c r="B18" s="8"/>
      <c r="C18" s="24">
        <f ca="1">+C15</f>
        <v>54925.498658412973</v>
      </c>
      <c r="D18" s="25">
        <f ca="1">+C16</f>
        <v>3.1677496140259533</v>
      </c>
      <c r="E18" s="26" t="s">
        <v>59</v>
      </c>
    </row>
    <row r="19" spans="1:31" ht="13.5" thickTop="1" x14ac:dyDescent="0.2">
      <c r="A19" s="27" t="s">
        <v>60</v>
      </c>
      <c r="E19" s="28">
        <v>37</v>
      </c>
    </row>
    <row r="20" spans="1:3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50</v>
      </c>
      <c r="K20" s="7" t="s">
        <v>19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15</v>
      </c>
    </row>
    <row r="21" spans="1:31" x14ac:dyDescent="0.2">
      <c r="A21" s="29" t="s">
        <v>12</v>
      </c>
      <c r="B21" s="29"/>
      <c r="C21" s="30">
        <v>26802.525000000001</v>
      </c>
      <c r="D21" s="30" t="s">
        <v>14</v>
      </c>
      <c r="E21" s="29">
        <f t="shared" ref="E21:E40" si="0">+(C21-C$7)/C$8</f>
        <v>0</v>
      </c>
      <c r="F21" s="29">
        <f t="shared" ref="F21:F40" si="1">ROUND(2*E21,0)/2</f>
        <v>0</v>
      </c>
      <c r="G21" s="29">
        <f t="shared" ref="G21:G40" si="2">+C21-(C$7+F21*C$8)</f>
        <v>0</v>
      </c>
      <c r="H21" s="29">
        <f>+G21</f>
        <v>0</v>
      </c>
      <c r="I21" s="29"/>
      <c r="J21" s="29"/>
      <c r="K21" s="29"/>
      <c r="L21" s="29"/>
      <c r="M21" s="29"/>
      <c r="N21" s="29"/>
      <c r="O21" s="29">
        <f t="shared" ref="O21:O40" ca="1" si="3">+C$11+C$12*F21</f>
        <v>-0.30741490944411459</v>
      </c>
      <c r="P21" s="29"/>
      <c r="Q21" s="31">
        <f t="shared" ref="Q21:Q40" si="4">+C21-15018.5</f>
        <v>11784.025000000001</v>
      </c>
    </row>
    <row r="22" spans="1:31" x14ac:dyDescent="0.2">
      <c r="A22" s="29" t="s">
        <v>31</v>
      </c>
      <c r="B22" s="29"/>
      <c r="C22" s="30">
        <v>44006.413999999997</v>
      </c>
      <c r="D22" s="30"/>
      <c r="E22" s="29">
        <f t="shared" si="0"/>
        <v>5431.0115030601237</v>
      </c>
      <c r="F22" s="29">
        <f t="shared" si="1"/>
        <v>5431</v>
      </c>
      <c r="G22" s="29">
        <f t="shared" si="2"/>
        <v>3.6438399991311599E-2</v>
      </c>
      <c r="H22" s="29"/>
      <c r="I22" s="29">
        <f t="shared" ref="I22:I38" si="5">+G22</f>
        <v>3.6438399991311599E-2</v>
      </c>
      <c r="J22" s="29"/>
      <c r="K22" s="29"/>
      <c r="L22" s="29"/>
      <c r="M22" s="29"/>
      <c r="N22" s="29"/>
      <c r="O22" s="29">
        <f t="shared" ca="1" si="3"/>
        <v>-0.11182273449040694</v>
      </c>
      <c r="P22" s="29"/>
      <c r="Q22" s="31">
        <f t="shared" si="4"/>
        <v>28987.913999999997</v>
      </c>
      <c r="AA22">
        <v>6</v>
      </c>
      <c r="AC22" t="s">
        <v>30</v>
      </c>
      <c r="AE22" t="s">
        <v>32</v>
      </c>
    </row>
    <row r="23" spans="1:31" x14ac:dyDescent="0.2">
      <c r="A23" s="29" t="s">
        <v>33</v>
      </c>
      <c r="B23" s="29"/>
      <c r="C23" s="30">
        <v>44082.402000000002</v>
      </c>
      <c r="D23" s="30"/>
      <c r="E23" s="29">
        <f t="shared" si="0"/>
        <v>5454.999782808648</v>
      </c>
      <c r="F23" s="29">
        <f t="shared" si="1"/>
        <v>5455</v>
      </c>
      <c r="G23" s="29">
        <f t="shared" si="2"/>
        <v>-6.8800000008195639E-4</v>
      </c>
      <c r="H23" s="29"/>
      <c r="I23" s="29">
        <f t="shared" si="5"/>
        <v>-6.8800000008195639E-4</v>
      </c>
      <c r="J23" s="29"/>
      <c r="K23" s="29"/>
      <c r="L23" s="29"/>
      <c r="M23" s="29"/>
      <c r="N23" s="29"/>
      <c r="O23" s="29">
        <f t="shared" ca="1" si="3"/>
        <v>-0.11095839786752185</v>
      </c>
      <c r="P23" s="29"/>
      <c r="Q23" s="31">
        <f t="shared" si="4"/>
        <v>29063.902000000002</v>
      </c>
      <c r="AA23">
        <v>6</v>
      </c>
      <c r="AC23" t="s">
        <v>30</v>
      </c>
      <c r="AE23" t="s">
        <v>32</v>
      </c>
    </row>
    <row r="24" spans="1:31" x14ac:dyDescent="0.2">
      <c r="A24" s="29" t="s">
        <v>34</v>
      </c>
      <c r="B24" s="29"/>
      <c r="C24" s="30">
        <v>44516.400999999998</v>
      </c>
      <c r="D24" s="30"/>
      <c r="E24" s="29">
        <f t="shared" si="0"/>
        <v>5592.0068026351864</v>
      </c>
      <c r="F24" s="29">
        <f t="shared" si="1"/>
        <v>5592</v>
      </c>
      <c r="G24" s="29">
        <f t="shared" si="2"/>
        <v>2.1548799995798618E-2</v>
      </c>
      <c r="H24" s="29"/>
      <c r="I24" s="29">
        <f t="shared" si="5"/>
        <v>2.1548799995798618E-2</v>
      </c>
      <c r="J24" s="29"/>
      <c r="K24" s="29"/>
      <c r="L24" s="29"/>
      <c r="M24" s="29"/>
      <c r="N24" s="29"/>
      <c r="O24" s="29">
        <f t="shared" ca="1" si="3"/>
        <v>-0.10602447631188605</v>
      </c>
      <c r="P24" s="29"/>
      <c r="Q24" s="31">
        <f t="shared" si="4"/>
        <v>29497.900999999998</v>
      </c>
      <c r="AA24">
        <v>6</v>
      </c>
      <c r="AC24" t="s">
        <v>30</v>
      </c>
      <c r="AE24" t="s">
        <v>32</v>
      </c>
    </row>
    <row r="25" spans="1:31" x14ac:dyDescent="0.2">
      <c r="A25" s="29" t="s">
        <v>35</v>
      </c>
      <c r="B25" s="29"/>
      <c r="C25" s="30">
        <v>44877.476000000002</v>
      </c>
      <c r="D25" s="30"/>
      <c r="E25" s="29">
        <f t="shared" si="0"/>
        <v>5705.9928018745131</v>
      </c>
      <c r="F25" s="29">
        <f t="shared" si="1"/>
        <v>5706</v>
      </c>
      <c r="G25" s="29">
        <f t="shared" si="2"/>
        <v>-2.2801599996455479E-2</v>
      </c>
      <c r="H25" s="29"/>
      <c r="I25" s="29">
        <f t="shared" si="5"/>
        <v>-2.2801599996455479E-2</v>
      </c>
      <c r="J25" s="29"/>
      <c r="K25" s="29"/>
      <c r="L25" s="29"/>
      <c r="M25" s="29"/>
      <c r="N25" s="29"/>
      <c r="O25" s="29">
        <f t="shared" ca="1" si="3"/>
        <v>-0.10191887735318184</v>
      </c>
      <c r="P25" s="29"/>
      <c r="Q25" s="31">
        <f t="shared" si="4"/>
        <v>29858.976000000002</v>
      </c>
      <c r="AA25">
        <v>7</v>
      </c>
      <c r="AC25" t="s">
        <v>30</v>
      </c>
      <c r="AE25" t="s">
        <v>32</v>
      </c>
    </row>
    <row r="26" spans="1:31" x14ac:dyDescent="0.2">
      <c r="A26" s="29" t="s">
        <v>36</v>
      </c>
      <c r="B26" s="29"/>
      <c r="C26" s="30">
        <v>44912.311000000002</v>
      </c>
      <c r="D26" s="30"/>
      <c r="E26" s="29">
        <f t="shared" si="0"/>
        <v>5716.9896925025041</v>
      </c>
      <c r="F26" s="29">
        <f t="shared" si="1"/>
        <v>5717</v>
      </c>
      <c r="G26" s="29">
        <f t="shared" si="2"/>
        <v>-3.2651200002874248E-2</v>
      </c>
      <c r="H26" s="29"/>
      <c r="I26" s="29">
        <f t="shared" si="5"/>
        <v>-3.2651200002874248E-2</v>
      </c>
      <c r="J26" s="29"/>
      <c r="K26" s="29"/>
      <c r="L26" s="29"/>
      <c r="M26" s="29"/>
      <c r="N26" s="29"/>
      <c r="O26" s="29">
        <f t="shared" ca="1" si="3"/>
        <v>-0.1015227230676928</v>
      </c>
      <c r="P26" s="29"/>
      <c r="Q26" s="31">
        <f t="shared" si="4"/>
        <v>29893.811000000002</v>
      </c>
      <c r="AA26">
        <v>6</v>
      </c>
      <c r="AC26" t="s">
        <v>30</v>
      </c>
      <c r="AE26" t="s">
        <v>32</v>
      </c>
    </row>
    <row r="27" spans="1:31" x14ac:dyDescent="0.2">
      <c r="A27" s="29" t="s">
        <v>37</v>
      </c>
      <c r="B27" s="29"/>
      <c r="C27" s="30">
        <v>45197.394999999997</v>
      </c>
      <c r="D27" s="30"/>
      <c r="E27" s="29">
        <f t="shared" si="0"/>
        <v>5806.9864649379906</v>
      </c>
      <c r="F27" s="29">
        <f t="shared" si="1"/>
        <v>5807</v>
      </c>
      <c r="G27" s="29">
        <f t="shared" si="2"/>
        <v>-4.2875200007983949E-2</v>
      </c>
      <c r="H27" s="29"/>
      <c r="I27" s="29">
        <f t="shared" si="5"/>
        <v>-4.2875200007983949E-2</v>
      </c>
      <c r="J27" s="29"/>
      <c r="K27" s="29"/>
      <c r="L27" s="29"/>
      <c r="M27" s="29"/>
      <c r="N27" s="29"/>
      <c r="O27" s="29">
        <f t="shared" ca="1" si="3"/>
        <v>-9.8281460731873688E-2</v>
      </c>
      <c r="P27" s="29"/>
      <c r="Q27" s="31">
        <f t="shared" si="4"/>
        <v>30178.894999999997</v>
      </c>
      <c r="AA27">
        <v>7</v>
      </c>
      <c r="AC27" t="s">
        <v>30</v>
      </c>
      <c r="AE27" t="s">
        <v>32</v>
      </c>
    </row>
    <row r="28" spans="1:31" x14ac:dyDescent="0.2">
      <c r="A28" s="29" t="s">
        <v>37</v>
      </c>
      <c r="B28" s="29"/>
      <c r="C28" s="30">
        <v>45238.588000000003</v>
      </c>
      <c r="D28" s="30"/>
      <c r="E28" s="29">
        <f t="shared" si="0"/>
        <v>5819.9904814627189</v>
      </c>
      <c r="F28" s="29">
        <f t="shared" si="1"/>
        <v>5820</v>
      </c>
      <c r="G28" s="29">
        <f t="shared" si="2"/>
        <v>-3.0151999992085621E-2</v>
      </c>
      <c r="H28" s="29"/>
      <c r="I28" s="29">
        <f t="shared" si="5"/>
        <v>-3.0151999992085621E-2</v>
      </c>
      <c r="J28" s="29"/>
      <c r="K28" s="29"/>
      <c r="L28" s="29"/>
      <c r="M28" s="29"/>
      <c r="N28" s="29"/>
      <c r="O28" s="29">
        <f t="shared" ca="1" si="3"/>
        <v>-9.7813278394477593E-2</v>
      </c>
      <c r="P28" s="29"/>
      <c r="Q28" s="31">
        <f t="shared" si="4"/>
        <v>30220.088000000003</v>
      </c>
      <c r="AA28">
        <v>9</v>
      </c>
      <c r="AC28" t="s">
        <v>30</v>
      </c>
      <c r="AE28" t="s">
        <v>32</v>
      </c>
    </row>
    <row r="29" spans="1:31" x14ac:dyDescent="0.2">
      <c r="A29" s="29" t="s">
        <v>38</v>
      </c>
      <c r="B29" s="29"/>
      <c r="C29" s="30">
        <v>45273.445</v>
      </c>
      <c r="D29" s="30"/>
      <c r="E29" s="29">
        <f t="shared" si="0"/>
        <v>5830.9943171630157</v>
      </c>
      <c r="F29" s="29">
        <f t="shared" si="1"/>
        <v>5831</v>
      </c>
      <c r="G29" s="29">
        <f t="shared" si="2"/>
        <v>-1.8001600001298357E-2</v>
      </c>
      <c r="H29" s="29"/>
      <c r="I29" s="29">
        <f t="shared" si="5"/>
        <v>-1.8001600001298357E-2</v>
      </c>
      <c r="J29" s="29"/>
      <c r="K29" s="29"/>
      <c r="L29" s="29"/>
      <c r="M29" s="29"/>
      <c r="N29" s="29"/>
      <c r="O29" s="29">
        <f t="shared" ca="1" si="3"/>
        <v>-9.741712410898859E-2</v>
      </c>
      <c r="P29" s="29"/>
      <c r="Q29" s="31">
        <f t="shared" si="4"/>
        <v>30254.945</v>
      </c>
      <c r="AA29">
        <v>7</v>
      </c>
      <c r="AC29" t="s">
        <v>30</v>
      </c>
      <c r="AE29" t="s">
        <v>32</v>
      </c>
    </row>
    <row r="30" spans="1:31" x14ac:dyDescent="0.2">
      <c r="A30" s="29" t="s">
        <v>39</v>
      </c>
      <c r="B30" s="29"/>
      <c r="C30" s="30">
        <v>45574.364000000001</v>
      </c>
      <c r="D30" s="30"/>
      <c r="E30" s="29">
        <f t="shared" si="0"/>
        <v>5925.9899632340503</v>
      </c>
      <c r="F30" s="29">
        <f t="shared" si="1"/>
        <v>5926</v>
      </c>
      <c r="G30" s="29">
        <f t="shared" si="2"/>
        <v>-3.1793599999218713E-2</v>
      </c>
      <c r="H30" s="29"/>
      <c r="I30" s="29">
        <f t="shared" si="5"/>
        <v>-3.1793599999218713E-2</v>
      </c>
      <c r="J30" s="29"/>
      <c r="K30" s="29"/>
      <c r="L30" s="29"/>
      <c r="M30" s="29"/>
      <c r="N30" s="29"/>
      <c r="O30" s="29">
        <f t="shared" ca="1" si="3"/>
        <v>-9.3995791643401744E-2</v>
      </c>
      <c r="P30" s="29"/>
      <c r="Q30" s="31">
        <f t="shared" si="4"/>
        <v>30555.864000000001</v>
      </c>
      <c r="AA30">
        <v>6</v>
      </c>
      <c r="AC30" t="s">
        <v>30</v>
      </c>
      <c r="AE30" t="s">
        <v>32</v>
      </c>
    </row>
    <row r="31" spans="1:31" x14ac:dyDescent="0.2">
      <c r="A31" s="29" t="s">
        <v>40</v>
      </c>
      <c r="B31" s="29"/>
      <c r="C31" s="30">
        <v>45935.442000000003</v>
      </c>
      <c r="D31" s="30"/>
      <c r="E31" s="29">
        <f t="shared" si="0"/>
        <v>6039.9769095286902</v>
      </c>
      <c r="F31" s="29">
        <f t="shared" si="1"/>
        <v>6040</v>
      </c>
      <c r="G31" s="29">
        <f t="shared" si="2"/>
        <v>-7.3144000001775566E-2</v>
      </c>
      <c r="H31" s="29"/>
      <c r="I31" s="29">
        <f t="shared" si="5"/>
        <v>-7.3144000001775566E-2</v>
      </c>
      <c r="J31" s="29"/>
      <c r="K31" s="29"/>
      <c r="L31" s="29"/>
      <c r="M31" s="29"/>
      <c r="N31" s="29"/>
      <c r="O31" s="29">
        <f t="shared" ca="1" si="3"/>
        <v>-8.9890192684697501E-2</v>
      </c>
      <c r="P31" s="29"/>
      <c r="Q31" s="31">
        <f t="shared" si="4"/>
        <v>30916.942000000003</v>
      </c>
      <c r="AA31">
        <v>4</v>
      </c>
      <c r="AC31" t="s">
        <v>30</v>
      </c>
      <c r="AE31" t="s">
        <v>32</v>
      </c>
    </row>
    <row r="32" spans="1:31" x14ac:dyDescent="0.2">
      <c r="A32" s="29" t="s">
        <v>41</v>
      </c>
      <c r="B32" s="29"/>
      <c r="C32" s="30">
        <v>46296.601999999999</v>
      </c>
      <c r="D32" s="30"/>
      <c r="E32" s="29">
        <f t="shared" si="0"/>
        <v>6153.9897420019279</v>
      </c>
      <c r="F32" s="29">
        <f t="shared" si="1"/>
        <v>6154</v>
      </c>
      <c r="G32" s="29">
        <f t="shared" si="2"/>
        <v>-3.2494400002178736E-2</v>
      </c>
      <c r="H32" s="29"/>
      <c r="I32" s="29">
        <f t="shared" si="5"/>
        <v>-3.2494400002178736E-2</v>
      </c>
      <c r="J32" s="29"/>
      <c r="K32" s="29"/>
      <c r="L32" s="29"/>
      <c r="M32" s="29"/>
      <c r="N32" s="29"/>
      <c r="O32" s="29">
        <f t="shared" ca="1" si="3"/>
        <v>-8.5784593725993258E-2</v>
      </c>
      <c r="P32" s="29"/>
      <c r="Q32" s="31">
        <f t="shared" si="4"/>
        <v>31278.101999999999</v>
      </c>
      <c r="AA32">
        <v>8</v>
      </c>
      <c r="AC32" t="s">
        <v>30</v>
      </c>
      <c r="AE32" t="s">
        <v>32</v>
      </c>
    </row>
    <row r="33" spans="1:31" x14ac:dyDescent="0.2">
      <c r="A33" s="29" t="s">
        <v>42</v>
      </c>
      <c r="B33" s="29"/>
      <c r="C33" s="30">
        <v>46746.432999999997</v>
      </c>
      <c r="D33" s="30"/>
      <c r="E33" s="29">
        <f t="shared" si="0"/>
        <v>6295.9946884086985</v>
      </c>
      <c r="F33" s="29">
        <f t="shared" si="1"/>
        <v>6296</v>
      </c>
      <c r="G33" s="29">
        <f t="shared" si="2"/>
        <v>-1.6825600003357977E-2</v>
      </c>
      <c r="H33" s="29"/>
      <c r="I33" s="29">
        <f t="shared" si="5"/>
        <v>-1.6825600003357977E-2</v>
      </c>
      <c r="J33" s="29"/>
      <c r="K33" s="29"/>
      <c r="L33" s="29"/>
      <c r="M33" s="29"/>
      <c r="N33" s="29"/>
      <c r="O33" s="29">
        <f t="shared" ca="1" si="3"/>
        <v>-8.0670602040589762E-2</v>
      </c>
      <c r="P33" s="29"/>
      <c r="Q33" s="31">
        <f t="shared" si="4"/>
        <v>31727.932999999997</v>
      </c>
      <c r="AA33">
        <v>6</v>
      </c>
      <c r="AC33" t="s">
        <v>30</v>
      </c>
      <c r="AE33" t="s">
        <v>32</v>
      </c>
    </row>
    <row r="34" spans="1:31" x14ac:dyDescent="0.2">
      <c r="A34" s="29" t="s">
        <v>43</v>
      </c>
      <c r="B34" s="29"/>
      <c r="C34" s="30">
        <v>46917.497000000003</v>
      </c>
      <c r="D34" s="30"/>
      <c r="E34" s="29">
        <f t="shared" si="0"/>
        <v>6349.9970451874187</v>
      </c>
      <c r="F34" s="29">
        <f t="shared" si="1"/>
        <v>6350</v>
      </c>
      <c r="G34" s="29">
        <f t="shared" si="2"/>
        <v>-9.3599999963771552E-3</v>
      </c>
      <c r="H34" s="29"/>
      <c r="I34" s="29">
        <f t="shared" si="5"/>
        <v>-9.3599999963771552E-3</v>
      </c>
      <c r="J34" s="29"/>
      <c r="K34" s="29"/>
      <c r="L34" s="29"/>
      <c r="M34" s="29"/>
      <c r="N34" s="29"/>
      <c r="O34" s="29">
        <f t="shared" ca="1" si="3"/>
        <v>-7.8725844639098291E-2</v>
      </c>
      <c r="P34" s="29"/>
      <c r="Q34" s="31">
        <f t="shared" si="4"/>
        <v>31898.997000000003</v>
      </c>
      <c r="AA34">
        <v>10</v>
      </c>
      <c r="AC34" t="s">
        <v>30</v>
      </c>
      <c r="AE34" t="s">
        <v>32</v>
      </c>
    </row>
    <row r="35" spans="1:31" x14ac:dyDescent="0.2">
      <c r="A35" s="29" t="s">
        <v>44</v>
      </c>
      <c r="B35" s="29"/>
      <c r="C35" s="30">
        <v>47750.565999999999</v>
      </c>
      <c r="D35" s="30"/>
      <c r="E35" s="29">
        <f t="shared" si="0"/>
        <v>6612.9845198126495</v>
      </c>
      <c r="F35" s="29">
        <f t="shared" si="1"/>
        <v>6613</v>
      </c>
      <c r="G35" s="29">
        <f t="shared" si="2"/>
        <v>-4.9036800002795644E-2</v>
      </c>
      <c r="H35" s="29"/>
      <c r="I35" s="29">
        <f t="shared" si="5"/>
        <v>-4.9036800002795644E-2</v>
      </c>
      <c r="J35" s="29"/>
      <c r="K35" s="29"/>
      <c r="L35" s="29"/>
      <c r="M35" s="29"/>
      <c r="N35" s="29"/>
      <c r="O35" s="29">
        <f t="shared" ca="1" si="3"/>
        <v>-6.9254155813315704E-2</v>
      </c>
      <c r="P35" s="29"/>
      <c r="Q35" s="31">
        <f t="shared" si="4"/>
        <v>32732.065999999999</v>
      </c>
      <c r="AA35">
        <v>7</v>
      </c>
      <c r="AC35" t="s">
        <v>30</v>
      </c>
      <c r="AE35" t="s">
        <v>32</v>
      </c>
    </row>
    <row r="36" spans="1:31" x14ac:dyDescent="0.2">
      <c r="A36" s="29" t="s">
        <v>45</v>
      </c>
      <c r="B36" s="29"/>
      <c r="C36" s="30">
        <v>48162.396999999997</v>
      </c>
      <c r="D36" s="30"/>
      <c r="E36" s="29">
        <f t="shared" si="0"/>
        <v>6742.9934322345289</v>
      </c>
      <c r="F36" s="29">
        <f t="shared" si="1"/>
        <v>6743</v>
      </c>
      <c r="G36" s="29">
        <f t="shared" si="2"/>
        <v>-2.0804800005862489E-2</v>
      </c>
      <c r="H36" s="29"/>
      <c r="I36" s="29">
        <f t="shared" si="5"/>
        <v>-2.0804800005862489E-2</v>
      </c>
      <c r="J36" s="29"/>
      <c r="K36" s="29"/>
      <c r="L36" s="29"/>
      <c r="M36" s="29"/>
      <c r="N36" s="29"/>
      <c r="O36" s="29">
        <f t="shared" ca="1" si="3"/>
        <v>-6.4572332439354757E-2</v>
      </c>
      <c r="P36" s="29"/>
      <c r="Q36" s="31">
        <f t="shared" si="4"/>
        <v>33143.896999999997</v>
      </c>
      <c r="AA36">
        <v>6</v>
      </c>
      <c r="AC36" t="s">
        <v>30</v>
      </c>
      <c r="AE36" t="s">
        <v>32</v>
      </c>
    </row>
    <row r="37" spans="1:31" x14ac:dyDescent="0.2">
      <c r="A37" s="29" t="s">
        <v>46</v>
      </c>
      <c r="B37" s="29"/>
      <c r="C37" s="30">
        <v>49999.656000000003</v>
      </c>
      <c r="D37" s="30">
        <v>6.0000000000000001E-3</v>
      </c>
      <c r="E37" s="29">
        <f t="shared" si="0"/>
        <v>7322.9887323146895</v>
      </c>
      <c r="F37" s="29">
        <f t="shared" si="1"/>
        <v>7323</v>
      </c>
      <c r="G37" s="29">
        <f t="shared" si="2"/>
        <v>-3.5692799996468239E-2</v>
      </c>
      <c r="H37" s="29"/>
      <c r="I37" s="29">
        <f t="shared" si="5"/>
        <v>-3.5692799996468239E-2</v>
      </c>
      <c r="J37" s="29"/>
      <c r="K37" s="29"/>
      <c r="L37" s="29"/>
      <c r="M37" s="29"/>
      <c r="N37" s="29"/>
      <c r="O37" s="29">
        <f t="shared" ca="1" si="3"/>
        <v>-4.368419738629814E-2</v>
      </c>
      <c r="P37" s="29"/>
      <c r="Q37" s="31">
        <f t="shared" si="4"/>
        <v>34981.156000000003</v>
      </c>
      <c r="AA37">
        <v>6</v>
      </c>
      <c r="AC37" t="s">
        <v>30</v>
      </c>
      <c r="AE37" t="s">
        <v>32</v>
      </c>
    </row>
    <row r="38" spans="1:31" x14ac:dyDescent="0.2">
      <c r="A38" s="29" t="s">
        <v>47</v>
      </c>
      <c r="B38" s="29"/>
      <c r="C38" s="30">
        <v>50658.529000000002</v>
      </c>
      <c r="D38" s="30">
        <v>6.0000000000000001E-3</v>
      </c>
      <c r="E38" s="29">
        <f t="shared" si="0"/>
        <v>7530.9851244127631</v>
      </c>
      <c r="F38" s="29">
        <f t="shared" si="1"/>
        <v>7531</v>
      </c>
      <c r="G38" s="29">
        <f t="shared" si="2"/>
        <v>-4.7121599993261043E-2</v>
      </c>
      <c r="H38" s="29"/>
      <c r="I38" s="29">
        <f t="shared" si="5"/>
        <v>-4.7121599993261043E-2</v>
      </c>
      <c r="J38" s="29"/>
      <c r="K38" s="29"/>
      <c r="L38" s="29"/>
      <c r="M38" s="29"/>
      <c r="N38" s="29"/>
      <c r="O38" s="29">
        <f t="shared" ca="1" si="3"/>
        <v>-3.6193279987960625E-2</v>
      </c>
      <c r="P38" s="29"/>
      <c r="Q38" s="31">
        <f t="shared" si="4"/>
        <v>35640.029000000002</v>
      </c>
      <c r="AA38">
        <v>6</v>
      </c>
      <c r="AC38" t="s">
        <v>30</v>
      </c>
      <c r="AE38" t="s">
        <v>32</v>
      </c>
    </row>
    <row r="39" spans="1:31" x14ac:dyDescent="0.2">
      <c r="A39" s="32" t="s">
        <v>48</v>
      </c>
      <c r="B39" s="33" t="s">
        <v>49</v>
      </c>
      <c r="C39" s="30">
        <v>52904.478000000003</v>
      </c>
      <c r="D39" s="34">
        <v>8.0000000000000002E-3</v>
      </c>
      <c r="E39" s="29">
        <f t="shared" si="0"/>
        <v>8239.9977700004201</v>
      </c>
      <c r="F39" s="29">
        <f t="shared" si="1"/>
        <v>8240</v>
      </c>
      <c r="G39" s="29">
        <f t="shared" si="2"/>
        <v>-7.0639999976265244E-3</v>
      </c>
      <c r="H39" s="29"/>
      <c r="I39" s="29"/>
      <c r="J39" s="29">
        <f>+G39</f>
        <v>-7.0639999976265244E-3</v>
      </c>
      <c r="K39" s="29"/>
      <c r="L39" s="29"/>
      <c r="M39" s="29"/>
      <c r="N39" s="29"/>
      <c r="O39" s="29">
        <f t="shared" ca="1" si="3"/>
        <v>-1.0659335586896579E-2</v>
      </c>
      <c r="P39" s="29"/>
      <c r="Q39" s="31">
        <f t="shared" si="4"/>
        <v>37885.978000000003</v>
      </c>
    </row>
    <row r="40" spans="1:31" x14ac:dyDescent="0.2">
      <c r="A40" s="35" t="s">
        <v>61</v>
      </c>
      <c r="B40" s="36" t="s">
        <v>49</v>
      </c>
      <c r="C40" s="35">
        <v>54925.498</v>
      </c>
      <c r="D40" s="35" t="s">
        <v>62</v>
      </c>
      <c r="E40" s="29">
        <f t="shared" si="0"/>
        <v>8878.0036806357748</v>
      </c>
      <c r="F40" s="29">
        <f t="shared" si="1"/>
        <v>8878</v>
      </c>
      <c r="G40" s="29">
        <f t="shared" si="2"/>
        <v>1.1659199997666292E-2</v>
      </c>
      <c r="H40" s="29"/>
      <c r="I40" s="29"/>
      <c r="J40" s="29">
        <f>+G40</f>
        <v>1.1659199997666292E-2</v>
      </c>
      <c r="K40" s="29"/>
      <c r="L40" s="29"/>
      <c r="M40" s="29"/>
      <c r="N40" s="29"/>
      <c r="O40" s="29">
        <f t="shared" ca="1" si="3"/>
        <v>1.2317612971465719E-2</v>
      </c>
      <c r="P40" s="29"/>
      <c r="Q40" s="31">
        <f t="shared" si="4"/>
        <v>39906.998</v>
      </c>
    </row>
    <row r="41" spans="1:31" x14ac:dyDescent="0.2">
      <c r="A41" s="29"/>
      <c r="B41" s="29"/>
      <c r="C41" s="30"/>
      <c r="D41" s="30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31" x14ac:dyDescent="0.2">
      <c r="C42" s="10"/>
      <c r="D42" s="10"/>
    </row>
    <row r="43" spans="1:31" x14ac:dyDescent="0.2">
      <c r="C43" s="10"/>
      <c r="D43" s="10"/>
    </row>
    <row r="44" spans="1:31" x14ac:dyDescent="0.2">
      <c r="C44" s="10"/>
      <c r="D44" s="10"/>
    </row>
    <row r="45" spans="1:31" x14ac:dyDescent="0.2">
      <c r="C45" s="10"/>
      <c r="D45" s="10"/>
    </row>
    <row r="46" spans="1:31" x14ac:dyDescent="0.2">
      <c r="C46" s="10"/>
      <c r="D46" s="10"/>
    </row>
    <row r="47" spans="1:31" x14ac:dyDescent="0.2">
      <c r="C47" s="10"/>
      <c r="D47" s="10"/>
    </row>
    <row r="48" spans="1:31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2024-01-23T02:31:34Z</dcterms:modified>
</cp:coreProperties>
</file>