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515CE31-2201-49A1-ACE0-812FD7AE58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5" i="1"/>
  <c r="F25" i="1"/>
  <c r="D9" i="1"/>
  <c r="C9" i="1"/>
  <c r="Q22" i="1"/>
  <c r="Q23" i="1"/>
  <c r="Q24" i="1"/>
  <c r="Q25" i="1"/>
  <c r="Q26" i="1"/>
  <c r="Q27" i="1"/>
  <c r="G12" i="2"/>
  <c r="C12" i="2"/>
  <c r="G11" i="2"/>
  <c r="C11" i="2"/>
  <c r="G18" i="2"/>
  <c r="C18" i="2"/>
  <c r="G17" i="2"/>
  <c r="C17" i="2"/>
  <c r="G16" i="2"/>
  <c r="C16" i="2"/>
  <c r="E16" i="2"/>
  <c r="G15" i="2"/>
  <c r="C15" i="2"/>
  <c r="G14" i="2"/>
  <c r="C14" i="2"/>
  <c r="G13" i="2"/>
  <c r="C13" i="2"/>
  <c r="E13" i="2"/>
  <c r="H12" i="2"/>
  <c r="B12" i="2"/>
  <c r="D12" i="2"/>
  <c r="A12" i="2"/>
  <c r="H11" i="2"/>
  <c r="D11" i="2"/>
  <c r="B11" i="2"/>
  <c r="A11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Q29" i="1"/>
  <c r="C7" i="1"/>
  <c r="E22" i="1"/>
  <c r="F22" i="1"/>
  <c r="C8" i="1"/>
  <c r="Q28" i="1"/>
  <c r="F17" i="1"/>
  <c r="C17" i="1"/>
  <c r="Q21" i="1"/>
  <c r="E11" i="2"/>
  <c r="E21" i="1"/>
  <c r="F21" i="1"/>
  <c r="G21" i="1"/>
  <c r="H21" i="1"/>
  <c r="E24" i="1"/>
  <c r="F24" i="1"/>
  <c r="G24" i="1"/>
  <c r="I24" i="1"/>
  <c r="E27" i="1"/>
  <c r="F27" i="1"/>
  <c r="G27" i="1"/>
  <c r="I27" i="1"/>
  <c r="E23" i="1"/>
  <c r="F23" i="1"/>
  <c r="G23" i="1"/>
  <c r="I23" i="1"/>
  <c r="E29" i="1"/>
  <c r="F29" i="1"/>
  <c r="G29" i="1"/>
  <c r="K29" i="1"/>
  <c r="E26" i="1"/>
  <c r="F26" i="1"/>
  <c r="G26" i="1"/>
  <c r="I26" i="1"/>
  <c r="G22" i="1"/>
  <c r="E28" i="1"/>
  <c r="F28" i="1"/>
  <c r="G28" i="1"/>
  <c r="K28" i="1"/>
  <c r="G25" i="1"/>
  <c r="I25" i="1"/>
  <c r="E12" i="2"/>
  <c r="E14" i="2"/>
  <c r="I22" i="1"/>
  <c r="E15" i="2"/>
  <c r="E17" i="2"/>
  <c r="E18" i="2"/>
  <c r="C12" i="1"/>
  <c r="C11" i="1"/>
  <c r="O30" i="1" l="1"/>
  <c r="C16" i="1"/>
  <c r="D18" i="1" s="1"/>
  <c r="O22" i="1"/>
  <c r="O28" i="1"/>
  <c r="O21" i="1"/>
  <c r="O29" i="1"/>
  <c r="O25" i="1"/>
  <c r="C15" i="1"/>
  <c r="O26" i="1"/>
  <c r="O27" i="1"/>
  <c r="O23" i="1"/>
  <c r="O24" i="1"/>
  <c r="C18" i="1" l="1"/>
  <c r="F18" i="1"/>
  <c r="F19" i="1" s="1"/>
</calcChain>
</file>

<file path=xl/sharedStrings.xml><?xml version="1.0" encoding="utf-8"?>
<sst xmlns="http://schemas.openxmlformats.org/spreadsheetml/2006/main" count="138" uniqueCount="83">
  <si>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</si>
  <si>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</si>
  <si>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</si>
  <si>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</si>
  <si>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</si>
  <si>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</si>
  <si>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</si>
  <si>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</si>
  <si>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</si>
  <si>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</si>
  <si>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</si>
  <si>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</si>
  <si>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</si>
  <si>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</si>
  <si>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</si>
  <si>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</si>
  <si>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</si>
  <si>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</si>
  <si>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</si>
  <si>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</si>
  <si>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</si>
  <si>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</si>
  <si>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</si>
  <si>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</si>
  <si>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</si>
  <si>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</si>
  <si>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</si>
  <si>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</si>
  <si>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</si>
  <si>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</si>
  <si>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</si>
  <si>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</si>
  <si>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</si>
  <si>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</si>
  <si>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</si>
  <si>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DY Cep / GSC 4288-1103</t>
  </si>
  <si>
    <t>IBVS 5920</t>
  </si>
  <si>
    <t>I</t>
  </si>
  <si>
    <t>EB</t>
  </si>
  <si>
    <t>IBVS 6042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</si>
  <si>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</si>
  <si>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</si>
  <si>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</si>
  <si>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</si>
  <si>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</si>
  <si>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</si>
  <si>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</si>
  <si>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</si>
  <si>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</si>
  <si>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</si>
  <si>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</si>
  <si>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2429079.463 </t>
  </si>
  <si>
    <t> 29.06.1938 23:06 </t>
  </si>
  <si>
    <t> 0.029 </t>
  </si>
  <si>
    <t>P </t>
  </si>
  <si>
    <t> W.Wenzel </t>
  </si>
  <si>
    <t> VSS 2.340 </t>
  </si>
  <si>
    <t>2429313.282 </t>
  </si>
  <si>
    <t> 18.02.1939 18:46 </t>
  </si>
  <si>
    <t> 0.008 </t>
  </si>
  <si>
    <t>2429464.441 </t>
  </si>
  <si>
    <t> 19.07.1939 22:35 </t>
  </si>
  <si>
    <t> -0.002 </t>
  </si>
  <si>
    <t>2429497.477 </t>
  </si>
  <si>
    <t> 21.08.1939 23:26 </t>
  </si>
  <si>
    <t> -0.034 </t>
  </si>
  <si>
    <t>2429901.398 </t>
  </si>
  <si>
    <t> 28.09.1940 21:33 </t>
  </si>
  <si>
    <t> -0.018 </t>
  </si>
  <si>
    <t>2430024.260 </t>
  </si>
  <si>
    <t> 29.01.1941 18:14 </t>
  </si>
  <si>
    <t> 0.019 </t>
  </si>
  <si>
    <t>2455153.549 </t>
  </si>
  <si>
    <t> 18.11.2009 01:10 </t>
  </si>
  <si>
    <t> -0.196 </t>
  </si>
  <si>
    <t>C </t>
  </si>
  <si>
    <t> R.Diethelm </t>
  </si>
  <si>
    <t>IBVS 5920 </t>
  </si>
  <si>
    <t>2456237.647 </t>
  </si>
  <si>
    <t> 06.11.2012 03:31 </t>
  </si>
  <si>
    <t> -0.264 </t>
  </si>
  <si>
    <t>IBVS 6042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</si>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</sst>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2" borderId="0" xfId="0" applyFont="1" applyFill="1" applyAlignment="1"/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18" fillId="3" borderId="11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DY Cep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99</c:v>
                </c:pt>
                <c:pt idx="3">
                  <c:v>163</c:v>
                </c:pt>
                <c:pt idx="4">
                  <c:v>177</c:v>
                </c:pt>
                <c:pt idx="5">
                  <c:v>348</c:v>
                </c:pt>
                <c:pt idx="6">
                  <c:v>400</c:v>
                </c:pt>
                <c:pt idx="7">
                  <c:v>11040</c:v>
                </c:pt>
                <c:pt idx="8">
                  <c:v>11499</c:v>
                </c:pt>
                <c:pt idx="9">
                  <c:v>12698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70-48A6-BAA5-15CCC13E32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99</c:v>
                </c:pt>
                <c:pt idx="3">
                  <c:v>163</c:v>
                </c:pt>
                <c:pt idx="4">
                  <c:v>177</c:v>
                </c:pt>
                <c:pt idx="5">
                  <c:v>348</c:v>
                </c:pt>
                <c:pt idx="6">
                  <c:v>400</c:v>
                </c:pt>
                <c:pt idx="7">
                  <c:v>11040</c:v>
                </c:pt>
                <c:pt idx="8">
                  <c:v>11499</c:v>
                </c:pt>
                <c:pt idx="9">
                  <c:v>12698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2.899999999863212E-2</c:v>
                </c:pt>
                <c:pt idx="2">
                  <c:v>8.2674999976006802E-3</c:v>
                </c:pt>
                <c:pt idx="3">
                  <c:v>-1.8525000014051329E-3</c:v>
                </c:pt>
                <c:pt idx="4">
                  <c:v>-3.409750000355416E-2</c:v>
                </c:pt>
                <c:pt idx="5">
                  <c:v>-1.8090000001393491E-2</c:v>
                </c:pt>
                <c:pt idx="6">
                  <c:v>1.8999999996594852E-2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70-48A6-BAA5-15CCC13E32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99</c:v>
                </c:pt>
                <c:pt idx="3">
                  <c:v>163</c:v>
                </c:pt>
                <c:pt idx="4">
                  <c:v>177</c:v>
                </c:pt>
                <c:pt idx="5">
                  <c:v>348</c:v>
                </c:pt>
                <c:pt idx="6">
                  <c:v>400</c:v>
                </c:pt>
                <c:pt idx="7">
                  <c:v>11040</c:v>
                </c:pt>
                <c:pt idx="8">
                  <c:v>11499</c:v>
                </c:pt>
                <c:pt idx="9">
                  <c:v>12698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70-48A6-BAA5-15CCC13E32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99</c:v>
                </c:pt>
                <c:pt idx="3">
                  <c:v>163</c:v>
                </c:pt>
                <c:pt idx="4">
                  <c:v>177</c:v>
                </c:pt>
                <c:pt idx="5">
                  <c:v>348</c:v>
                </c:pt>
                <c:pt idx="6">
                  <c:v>400</c:v>
                </c:pt>
                <c:pt idx="7">
                  <c:v>11040</c:v>
                </c:pt>
                <c:pt idx="8">
                  <c:v>11499</c:v>
                </c:pt>
                <c:pt idx="9">
                  <c:v>12698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-2.5581999999994878</c:v>
                </c:pt>
                <c:pt idx="8">
                  <c:v>-2.6262324999988778</c:v>
                </c:pt>
                <c:pt idx="9">
                  <c:v>-2.7873150000013993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70-48A6-BAA5-15CCC13E32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99</c:v>
                </c:pt>
                <c:pt idx="3">
                  <c:v>163</c:v>
                </c:pt>
                <c:pt idx="4">
                  <c:v>177</c:v>
                </c:pt>
                <c:pt idx="5">
                  <c:v>348</c:v>
                </c:pt>
                <c:pt idx="6">
                  <c:v>400</c:v>
                </c:pt>
                <c:pt idx="7">
                  <c:v>11040</c:v>
                </c:pt>
                <c:pt idx="8">
                  <c:v>11499</c:v>
                </c:pt>
                <c:pt idx="9">
                  <c:v>12698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70-48A6-BAA5-15CCC13E32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99</c:v>
                </c:pt>
                <c:pt idx="3">
                  <c:v>163</c:v>
                </c:pt>
                <c:pt idx="4">
                  <c:v>177</c:v>
                </c:pt>
                <c:pt idx="5">
                  <c:v>348</c:v>
                </c:pt>
                <c:pt idx="6">
                  <c:v>400</c:v>
                </c:pt>
                <c:pt idx="7">
                  <c:v>11040</c:v>
                </c:pt>
                <c:pt idx="8">
                  <c:v>11499</c:v>
                </c:pt>
                <c:pt idx="9">
                  <c:v>12698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70-48A6-BAA5-15CCC13E32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2E-3</c:v>
                  </c:pt>
                  <c:pt idx="8">
                    <c:v>4.0000000000000001E-3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99</c:v>
                </c:pt>
                <c:pt idx="3">
                  <c:v>163</c:v>
                </c:pt>
                <c:pt idx="4">
                  <c:v>177</c:v>
                </c:pt>
                <c:pt idx="5">
                  <c:v>348</c:v>
                </c:pt>
                <c:pt idx="6">
                  <c:v>400</c:v>
                </c:pt>
                <c:pt idx="7">
                  <c:v>11040</c:v>
                </c:pt>
                <c:pt idx="8">
                  <c:v>11499</c:v>
                </c:pt>
                <c:pt idx="9">
                  <c:v>12698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70-48A6-BAA5-15CCC13E32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99</c:v>
                </c:pt>
                <c:pt idx="3">
                  <c:v>163</c:v>
                </c:pt>
                <c:pt idx="4">
                  <c:v>177</c:v>
                </c:pt>
                <c:pt idx="5">
                  <c:v>348</c:v>
                </c:pt>
                <c:pt idx="6">
                  <c:v>400</c:v>
                </c:pt>
                <c:pt idx="7">
                  <c:v>11040</c:v>
                </c:pt>
                <c:pt idx="8">
                  <c:v>11499</c:v>
                </c:pt>
                <c:pt idx="9">
                  <c:v>12698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4.3524880547493705E-2</c:v>
                </c:pt>
                <c:pt idx="1">
                  <c:v>4.3524880547493705E-2</c:v>
                </c:pt>
                <c:pt idx="2">
                  <c:v>2.0799118726465466E-2</c:v>
                </c:pt>
                <c:pt idx="3">
                  <c:v>6.1077171451946813E-3</c:v>
                </c:pt>
                <c:pt idx="4">
                  <c:v>2.8939730492917037E-3</c:v>
                </c:pt>
                <c:pt idx="5">
                  <c:v>-3.6359615550666163E-2</c:v>
                </c:pt>
                <c:pt idx="6">
                  <c:v>-4.8296379335448683E-2</c:v>
                </c:pt>
                <c:pt idx="7">
                  <c:v>-2.4907418922217159</c:v>
                </c:pt>
                <c:pt idx="8">
                  <c:v>-2.5961067879373925</c:v>
                </c:pt>
                <c:pt idx="9">
                  <c:v>-2.8713410144365121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70-48A6-BAA5-15CCC13E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42152"/>
        <c:axId val="1"/>
      </c:scatterChart>
      <c:valAx>
        <c:axId val="684642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642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E8BED6-B618-8491-CD51-CDD6CB536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6042" TargetMode="External"/><Relationship Id="rId1" Type="http://schemas.openxmlformats.org/officeDocument/2006/relationships/hyperlink" Target="http://www.konkoly.hu/cgi-bin/IBVS?5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x14ac:dyDescent="0.2">
      <c r="A2" t="s">
        <v>24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29079.434000000001</v>
      </c>
      <c r="D4" s="9">
        <v>2.3620174999999999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29079.434000000001</v>
      </c>
    </row>
    <row r="8" spans="1:6" x14ac:dyDescent="0.2">
      <c r="A8" t="s">
        <v>3</v>
      </c>
      <c r="C8">
        <f>+D4</f>
        <v>2.3620174999999999</v>
      </c>
    </row>
    <row r="9" spans="1:6" x14ac:dyDescent="0.2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4.3524880547493705E-2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-2.2955314970735596E-4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59069.460873985561</v>
      </c>
      <c r="E15" s="3"/>
      <c r="F15" s="12"/>
    </row>
    <row r="16" spans="1:6" x14ac:dyDescent="0.2">
      <c r="A16" s="18" t="s">
        <v>4</v>
      </c>
      <c r="B16" s="12"/>
      <c r="C16" s="19">
        <f ca="1">+C8+C12</f>
        <v>2.3617879468502925</v>
      </c>
      <c r="E16" s="12"/>
      <c r="F16" s="12"/>
    </row>
    <row r="17" spans="1:18" ht="13.5" thickBot="1" x14ac:dyDescent="0.25">
      <c r="A17" s="16" t="s">
        <v>28</v>
      </c>
      <c r="B17" s="12"/>
      <c r="C17" s="12">
        <f>COUNT(C21:C2191)</f>
        <v>10</v>
      </c>
      <c r="E17" s="16" t="s">
        <v>31</v>
      </c>
      <c r="F17" s="17">
        <f ca="1">TODAY()+15018.5-B5/24</f>
        <v>60332.5</v>
      </c>
    </row>
    <row r="18" spans="1:18" ht="14.25" thickTop="1" thickBot="1" x14ac:dyDescent="0.25">
      <c r="A18" s="18" t="s">
        <v>5</v>
      </c>
      <c r="B18" s="12"/>
      <c r="C18" s="21">
        <f ca="1">+C15</f>
        <v>59069.460873985561</v>
      </c>
      <c r="D18" s="22">
        <f ca="1">+C16</f>
        <v>2.3617879468502925</v>
      </c>
      <c r="E18" s="16" t="s">
        <v>32</v>
      </c>
      <c r="F18" s="17">
        <f ca="1">ROUND(2*(F17-C15)/C16,0)/2+1</f>
        <v>536</v>
      </c>
    </row>
    <row r="19" spans="1:18" ht="13.5" thickTop="1" x14ac:dyDescent="0.2">
      <c r="E19" s="16" t="s">
        <v>33</v>
      </c>
      <c r="F19" s="20">
        <f ca="1">+C15+C16*F18-15018.5-C5/24</f>
        <v>45317.275046830655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50</v>
      </c>
      <c r="J20" s="7" t="s">
        <v>44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C21" s="10">
        <v>29079.434000000001</v>
      </c>
      <c r="D21" s="10" t="s">
        <v>14</v>
      </c>
      <c r="E21">
        <f t="shared" ref="E21:E29" si="0">+(C21-C$7)/C$8</f>
        <v>0</v>
      </c>
      <c r="F21">
        <f t="shared" ref="F21:F27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ca="1" si="3">+C$11+C$12*$F21</f>
        <v>4.3524880547493705E-2</v>
      </c>
      <c r="Q21" s="2">
        <f t="shared" ref="Q21:Q29" si="4">+C21-15018.5</f>
        <v>14060.934000000001</v>
      </c>
    </row>
    <row r="22" spans="1:18" x14ac:dyDescent="0.2">
      <c r="A22" s="47" t="s">
        <v>56</v>
      </c>
      <c r="B22" s="48" t="s">
        <v>37</v>
      </c>
      <c r="C22" s="47">
        <v>29079.463</v>
      </c>
      <c r="D22" s="47" t="s">
        <v>50</v>
      </c>
      <c r="E22">
        <f t="shared" si="0"/>
        <v>1.2277639771353143E-2</v>
      </c>
      <c r="F22">
        <f t="shared" si="1"/>
        <v>0</v>
      </c>
      <c r="G22">
        <f t="shared" si="2"/>
        <v>2.899999999863212E-2</v>
      </c>
      <c r="I22">
        <f t="shared" ref="I22:I27" si="5">+G22</f>
        <v>2.899999999863212E-2</v>
      </c>
      <c r="O22">
        <f t="shared" ca="1" si="3"/>
        <v>4.3524880547493705E-2</v>
      </c>
      <c r="Q22" s="2">
        <f t="shared" si="4"/>
        <v>14060.963</v>
      </c>
    </row>
    <row r="23" spans="1:18" x14ac:dyDescent="0.2">
      <c r="A23" s="47" t="s">
        <v>56</v>
      </c>
      <c r="B23" s="48" t="s">
        <v>37</v>
      </c>
      <c r="C23" s="47">
        <v>29313.281999999999</v>
      </c>
      <c r="D23" s="47" t="s">
        <v>50</v>
      </c>
      <c r="E23">
        <f t="shared" si="0"/>
        <v>99.003500185751435</v>
      </c>
      <c r="F23">
        <f t="shared" si="1"/>
        <v>99</v>
      </c>
      <c r="G23">
        <f t="shared" si="2"/>
        <v>8.2674999976006802E-3</v>
      </c>
      <c r="I23">
        <f t="shared" si="5"/>
        <v>8.2674999976006802E-3</v>
      </c>
      <c r="O23">
        <f t="shared" ca="1" si="3"/>
        <v>2.0799118726465466E-2</v>
      </c>
      <c r="Q23" s="2">
        <f t="shared" si="4"/>
        <v>14294.781999999999</v>
      </c>
    </row>
    <row r="24" spans="1:18" x14ac:dyDescent="0.2">
      <c r="A24" s="47" t="s">
        <v>56</v>
      </c>
      <c r="B24" s="48" t="s">
        <v>37</v>
      </c>
      <c r="C24" s="47">
        <v>29464.440999999999</v>
      </c>
      <c r="D24" s="47" t="s">
        <v>50</v>
      </c>
      <c r="E24">
        <f t="shared" si="0"/>
        <v>162.99921571283778</v>
      </c>
      <c r="F24">
        <f t="shared" si="1"/>
        <v>163</v>
      </c>
      <c r="G24">
        <f t="shared" si="2"/>
        <v>-1.8525000014051329E-3</v>
      </c>
      <c r="I24">
        <f t="shared" si="5"/>
        <v>-1.8525000014051329E-3</v>
      </c>
      <c r="O24">
        <f t="shared" ca="1" si="3"/>
        <v>6.1077171451946813E-3</v>
      </c>
      <c r="Q24" s="2">
        <f t="shared" si="4"/>
        <v>14445.940999999999</v>
      </c>
    </row>
    <row r="25" spans="1:18" x14ac:dyDescent="0.2">
      <c r="A25" s="47" t="s">
        <v>56</v>
      </c>
      <c r="B25" s="48" t="s">
        <v>37</v>
      </c>
      <c r="C25" s="47">
        <v>29497.476999999999</v>
      </c>
      <c r="D25" s="47" t="s">
        <v>50</v>
      </c>
      <c r="E25">
        <f t="shared" si="0"/>
        <v>176.98556424751209</v>
      </c>
      <c r="F25">
        <f t="shared" si="1"/>
        <v>177</v>
      </c>
      <c r="G25">
        <f t="shared" si="2"/>
        <v>-3.409750000355416E-2</v>
      </c>
      <c r="I25">
        <f t="shared" si="5"/>
        <v>-3.409750000355416E-2</v>
      </c>
      <c r="O25">
        <f t="shared" ca="1" si="3"/>
        <v>2.8939730492917037E-3</v>
      </c>
      <c r="Q25" s="2">
        <f t="shared" si="4"/>
        <v>14478.976999999999</v>
      </c>
    </row>
    <row r="26" spans="1:18" x14ac:dyDescent="0.2">
      <c r="A26" s="47" t="s">
        <v>56</v>
      </c>
      <c r="B26" s="48" t="s">
        <v>37</v>
      </c>
      <c r="C26" s="47">
        <v>29901.398000000001</v>
      </c>
      <c r="D26" s="47" t="s">
        <v>50</v>
      </c>
      <c r="E26">
        <f t="shared" si="0"/>
        <v>347.99234129298367</v>
      </c>
      <c r="F26">
        <f t="shared" si="1"/>
        <v>348</v>
      </c>
      <c r="G26">
        <f t="shared" si="2"/>
        <v>-1.8090000001393491E-2</v>
      </c>
      <c r="I26">
        <f t="shared" si="5"/>
        <v>-1.8090000001393491E-2</v>
      </c>
      <c r="O26">
        <f t="shared" ca="1" si="3"/>
        <v>-3.6359615550666163E-2</v>
      </c>
      <c r="Q26" s="2">
        <f t="shared" si="4"/>
        <v>14882.898000000001</v>
      </c>
    </row>
    <row r="27" spans="1:18" x14ac:dyDescent="0.2">
      <c r="A27" s="47" t="s">
        <v>56</v>
      </c>
      <c r="B27" s="48" t="s">
        <v>37</v>
      </c>
      <c r="C27" s="47">
        <v>30024.26</v>
      </c>
      <c r="D27" s="47" t="s">
        <v>50</v>
      </c>
      <c r="E27">
        <f t="shared" si="0"/>
        <v>400.00804397088393</v>
      </c>
      <c r="F27">
        <f t="shared" si="1"/>
        <v>400</v>
      </c>
      <c r="G27">
        <f t="shared" si="2"/>
        <v>1.8999999996594852E-2</v>
      </c>
      <c r="I27">
        <f t="shared" si="5"/>
        <v>1.8999999996594852E-2</v>
      </c>
      <c r="O27">
        <f t="shared" ca="1" si="3"/>
        <v>-4.8296379335448683E-2</v>
      </c>
      <c r="Q27" s="2">
        <f t="shared" si="4"/>
        <v>15005.759999999998</v>
      </c>
    </row>
    <row r="28" spans="1:18" x14ac:dyDescent="0.2">
      <c r="A28" s="28" t="s">
        <v>36</v>
      </c>
      <c r="B28" s="29" t="s">
        <v>37</v>
      </c>
      <c r="C28" s="28">
        <v>55153.548999999999</v>
      </c>
      <c r="D28" s="28">
        <v>2E-3</v>
      </c>
      <c r="E28">
        <f t="shared" si="0"/>
        <v>11038.916942825359</v>
      </c>
      <c r="F28" s="33">
        <f>ROUND(2*E28,0)/2+1</f>
        <v>11040</v>
      </c>
      <c r="G28">
        <f t="shared" si="2"/>
        <v>-2.5581999999994878</v>
      </c>
      <c r="K28">
        <f>+G28</f>
        <v>-2.5581999999994878</v>
      </c>
      <c r="O28">
        <f t="shared" ca="1" si="3"/>
        <v>-2.4907418922217159</v>
      </c>
      <c r="Q28" s="2">
        <f t="shared" si="4"/>
        <v>40135.048999999999</v>
      </c>
      <c r="R28" t="s">
        <v>42</v>
      </c>
    </row>
    <row r="29" spans="1:18" x14ac:dyDescent="0.2">
      <c r="A29" s="30" t="s">
        <v>39</v>
      </c>
      <c r="B29" s="31" t="s">
        <v>37</v>
      </c>
      <c r="C29" s="32">
        <v>56237.646999999997</v>
      </c>
      <c r="D29" s="32">
        <v>4.0000000000000001E-3</v>
      </c>
      <c r="E29">
        <f t="shared" si="0"/>
        <v>11497.888140117504</v>
      </c>
      <c r="F29" s="33">
        <f>ROUND(2*E29,0)/2+1</f>
        <v>11499</v>
      </c>
      <c r="G29">
        <f t="shared" si="2"/>
        <v>-2.6262324999988778</v>
      </c>
      <c r="K29">
        <f>+G29</f>
        <v>-2.6262324999988778</v>
      </c>
      <c r="O29">
        <f t="shared" ca="1" si="3"/>
        <v>-2.5961067879373925</v>
      </c>
      <c r="Q29" s="2">
        <f t="shared" si="4"/>
        <v>41219.146999999997</v>
      </c>
      <c r="R29" t="s">
        <v>42</v>
      </c>
    </row>
    <row r="30" spans="1:18" x14ac:dyDescent="0.2">
      <c r="A30" s="49" t="s">
        <v>82</v>
      </c>
      <c r="B30" s="50" t="s">
        <v>37</v>
      </c>
      <c r="C30" s="51">
        <v>59069.544900000001</v>
      </c>
      <c r="D30" s="52">
        <v>2.0999999999999999E-3</v>
      </c>
      <c r="E30">
        <f t="shared" ref="E30" si="6">+(C30-C$7)/C$8</f>
        <v>12696.819943120659</v>
      </c>
      <c r="F30" s="33">
        <f>ROUND(2*E30,0)/2+1</f>
        <v>12698</v>
      </c>
      <c r="G30">
        <f t="shared" ref="G30" si="7">+C30-(C$7+F30*C$8)</f>
        <v>-2.7873150000013993</v>
      </c>
      <c r="K30">
        <f>+G30</f>
        <v>-2.7873150000013993</v>
      </c>
      <c r="O30">
        <f t="shared" ref="O30" ca="1" si="8">+C$11+C$12*$F30</f>
        <v>-2.8713410144365121</v>
      </c>
      <c r="Q30" s="2">
        <f t="shared" ref="Q30" si="9">+C30-15018.5</f>
        <v>44051.044900000001</v>
      </c>
    </row>
    <row r="31" spans="1:18" x14ac:dyDescent="0.2">
      <c r="B31" s="3"/>
      <c r="C31" s="10"/>
      <c r="D31" s="10"/>
      <c r="Q31" s="2"/>
    </row>
    <row r="32" spans="1:18" x14ac:dyDescent="0.2">
      <c r="B32" s="3"/>
      <c r="C32" s="10"/>
      <c r="D32" s="10"/>
      <c r="Q32" s="2"/>
    </row>
    <row r="33" spans="2:17" x14ac:dyDescent="0.2">
      <c r="B33" s="3"/>
      <c r="C33" s="10"/>
      <c r="D33" s="10"/>
      <c r="Q33" s="2"/>
    </row>
    <row r="34" spans="2:17" x14ac:dyDescent="0.2">
      <c r="B34" s="3"/>
      <c r="C34" s="10"/>
      <c r="D34" s="10"/>
    </row>
    <row r="35" spans="2:17" x14ac:dyDescent="0.2">
      <c r="C35" s="10"/>
      <c r="D35" s="10"/>
    </row>
    <row r="36" spans="2:17" x14ac:dyDescent="0.2">
      <c r="C36" s="10"/>
      <c r="D36" s="10"/>
    </row>
    <row r="37" spans="2:17" x14ac:dyDescent="0.2">
      <c r="C37" s="10"/>
      <c r="D37" s="10"/>
    </row>
    <row r="38" spans="2:17" x14ac:dyDescent="0.2">
      <c r="C38" s="10"/>
      <c r="D38" s="10"/>
    </row>
    <row r="39" spans="2:17" x14ac:dyDescent="0.2">
      <c r="C39" s="10"/>
      <c r="D39" s="10"/>
    </row>
    <row r="40" spans="2:17" x14ac:dyDescent="0.2">
      <c r="C40" s="10"/>
      <c r="D40" s="10"/>
    </row>
    <row r="41" spans="2:17" x14ac:dyDescent="0.2">
      <c r="C41" s="10"/>
      <c r="D41" s="10"/>
    </row>
    <row r="42" spans="2:17" x14ac:dyDescent="0.2">
      <c r="C42" s="10"/>
      <c r="D42" s="10"/>
    </row>
    <row r="43" spans="2:17" x14ac:dyDescent="0.2">
      <c r="C43" s="10"/>
      <c r="D43" s="10"/>
    </row>
    <row r="44" spans="2:17" x14ac:dyDescent="0.2">
      <c r="C44" s="10"/>
      <c r="D44" s="10"/>
    </row>
    <row r="45" spans="2:17" x14ac:dyDescent="0.2">
      <c r="C45" s="10"/>
      <c r="D45" s="10"/>
    </row>
    <row r="46" spans="2:17" x14ac:dyDescent="0.2">
      <c r="C46" s="10"/>
      <c r="D46" s="10"/>
    </row>
    <row r="47" spans="2:17" x14ac:dyDescent="0.2">
      <c r="C47" s="10"/>
      <c r="D47" s="10"/>
    </row>
    <row r="48" spans="2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2"/>
  <sheetViews>
    <sheetView workbookViewId="0">
      <selection activeCell="A13" sqref="A13:D1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40</v>
      </c>
      <c r="I1" s="35" t="s">
        <v>41</v>
      </c>
      <c r="J1" s="36" t="s">
        <v>42</v>
      </c>
    </row>
    <row r="2" spans="1:16" x14ac:dyDescent="0.2">
      <c r="I2" s="37" t="s">
        <v>43</v>
      </c>
      <c r="J2" s="38" t="s">
        <v>44</v>
      </c>
    </row>
    <row r="3" spans="1:16" x14ac:dyDescent="0.2">
      <c r="A3" s="39" t="s">
        <v>45</v>
      </c>
      <c r="I3" s="37" t="s">
        <v>46</v>
      </c>
      <c r="J3" s="38" t="s">
        <v>47</v>
      </c>
    </row>
    <row r="4" spans="1:16" x14ac:dyDescent="0.2">
      <c r="I4" s="37" t="s">
        <v>48</v>
      </c>
      <c r="J4" s="38" t="s">
        <v>47</v>
      </c>
    </row>
    <row r="5" spans="1:16" ht="13.5" thickBot="1" x14ac:dyDescent="0.25">
      <c r="I5" s="40" t="s">
        <v>49</v>
      </c>
      <c r="J5" s="41" t="s">
        <v>50</v>
      </c>
    </row>
    <row r="10" spans="1:16" ht="13.5" thickBot="1" x14ac:dyDescent="0.25"/>
    <row r="11" spans="1:16" ht="12.75" customHeight="1" thickBot="1" x14ac:dyDescent="0.25">
      <c r="A11" s="10" t="str">
        <f t="shared" ref="A11:A18" si="0">P11</f>
        <v>IBVS 5920 </v>
      </c>
      <c r="B11" s="3" t="str">
        <f t="shared" ref="B11:B18" si="1">IF(H11=INT(H11),"I","II")</f>
        <v>I</v>
      </c>
      <c r="C11" s="10">
        <f t="shared" ref="C11:C18" si="2">1*G11</f>
        <v>55153.548999999999</v>
      </c>
      <c r="D11" s="12" t="str">
        <f t="shared" ref="D11:D18" si="3">VLOOKUP(F11,I$1:J$5,2,FALSE)</f>
        <v>vis</v>
      </c>
      <c r="E11" s="42">
        <f>VLOOKUP(C11,Active!C$21:E$973,3,FALSE)</f>
        <v>11038.916942825359</v>
      </c>
      <c r="F11" s="3" t="s">
        <v>49</v>
      </c>
      <c r="G11" s="12" t="str">
        <f t="shared" ref="G11:G18" si="4">MID(I11,3,LEN(I11)-3)</f>
        <v>55153.549</v>
      </c>
      <c r="H11" s="10">
        <f t="shared" ref="H11:H18" si="5">1*K11</f>
        <v>11039</v>
      </c>
      <c r="I11" s="43" t="s">
        <v>72</v>
      </c>
      <c r="J11" s="44" t="s">
        <v>73</v>
      </c>
      <c r="K11" s="43">
        <v>11039</v>
      </c>
      <c r="L11" s="43" t="s">
        <v>74</v>
      </c>
      <c r="M11" s="44" t="s">
        <v>75</v>
      </c>
      <c r="N11" s="44" t="s">
        <v>49</v>
      </c>
      <c r="O11" s="45" t="s">
        <v>76</v>
      </c>
      <c r="P11" s="46" t="s">
        <v>77</v>
      </c>
    </row>
    <row r="12" spans="1:16" ht="12.75" customHeight="1" thickBot="1" x14ac:dyDescent="0.25">
      <c r="A12" s="10" t="str">
        <f t="shared" si="0"/>
        <v>IBVS 6042 </v>
      </c>
      <c r="B12" s="3" t="str">
        <f t="shared" si="1"/>
        <v>I</v>
      </c>
      <c r="C12" s="10">
        <f t="shared" si="2"/>
        <v>56237.646999999997</v>
      </c>
      <c r="D12" s="12" t="str">
        <f t="shared" si="3"/>
        <v>vis</v>
      </c>
      <c r="E12" s="42">
        <f>VLOOKUP(C12,Active!C$21:E$973,3,FALSE)</f>
        <v>11497.888140117504</v>
      </c>
      <c r="F12" s="3" t="s">
        <v>49</v>
      </c>
      <c r="G12" s="12" t="str">
        <f t="shared" si="4"/>
        <v>56237.647</v>
      </c>
      <c r="H12" s="10">
        <f t="shared" si="5"/>
        <v>11498</v>
      </c>
      <c r="I12" s="43" t="s">
        <v>78</v>
      </c>
      <c r="J12" s="44" t="s">
        <v>79</v>
      </c>
      <c r="K12" s="43">
        <v>11498</v>
      </c>
      <c r="L12" s="43" t="s">
        <v>80</v>
      </c>
      <c r="M12" s="44" t="s">
        <v>75</v>
      </c>
      <c r="N12" s="44" t="s">
        <v>49</v>
      </c>
      <c r="O12" s="45" t="s">
        <v>76</v>
      </c>
      <c r="P12" s="46" t="s">
        <v>81</v>
      </c>
    </row>
    <row r="13" spans="1:16" ht="12.75" customHeight="1" thickBot="1" x14ac:dyDescent="0.25">
      <c r="A13" s="10" t="str">
        <f t="shared" si="0"/>
        <v> VSS 2.340 </v>
      </c>
      <c r="B13" s="3" t="str">
        <f t="shared" si="1"/>
        <v>I</v>
      </c>
      <c r="C13" s="10">
        <f t="shared" si="2"/>
        <v>29079.463</v>
      </c>
      <c r="D13" s="12" t="str">
        <f t="shared" si="3"/>
        <v>vis</v>
      </c>
      <c r="E13" s="42">
        <f>VLOOKUP(C13,Active!C$21:E$973,3,FALSE)</f>
        <v>1.2277639771353143E-2</v>
      </c>
      <c r="F13" s="3" t="s">
        <v>49</v>
      </c>
      <c r="G13" s="12" t="str">
        <f t="shared" si="4"/>
        <v>29079.463</v>
      </c>
      <c r="H13" s="10">
        <f t="shared" si="5"/>
        <v>0</v>
      </c>
      <c r="I13" s="43" t="s">
        <v>51</v>
      </c>
      <c r="J13" s="44" t="s">
        <v>52</v>
      </c>
      <c r="K13" s="43">
        <v>0</v>
      </c>
      <c r="L13" s="43" t="s">
        <v>53</v>
      </c>
      <c r="M13" s="44" t="s">
        <v>54</v>
      </c>
      <c r="N13" s="44"/>
      <c r="O13" s="45" t="s">
        <v>55</v>
      </c>
      <c r="P13" s="45" t="s">
        <v>56</v>
      </c>
    </row>
    <row r="14" spans="1:16" ht="12.75" customHeight="1" thickBot="1" x14ac:dyDescent="0.25">
      <c r="A14" s="10" t="str">
        <f t="shared" si="0"/>
        <v> VSS 2.340 </v>
      </c>
      <c r="B14" s="3" t="str">
        <f t="shared" si="1"/>
        <v>I</v>
      </c>
      <c r="C14" s="10">
        <f t="shared" si="2"/>
        <v>29313.281999999999</v>
      </c>
      <c r="D14" s="12" t="str">
        <f t="shared" si="3"/>
        <v>vis</v>
      </c>
      <c r="E14" s="42">
        <f>VLOOKUP(C14,Active!C$21:E$973,3,FALSE)</f>
        <v>99.003500185751435</v>
      </c>
      <c r="F14" s="3" t="s">
        <v>49</v>
      </c>
      <c r="G14" s="12" t="str">
        <f t="shared" si="4"/>
        <v>29313.282</v>
      </c>
      <c r="H14" s="10">
        <f t="shared" si="5"/>
        <v>99</v>
      </c>
      <c r="I14" s="43" t="s">
        <v>57</v>
      </c>
      <c r="J14" s="44" t="s">
        <v>58</v>
      </c>
      <c r="K14" s="43">
        <v>99</v>
      </c>
      <c r="L14" s="43" t="s">
        <v>59</v>
      </c>
      <c r="M14" s="44" t="s">
        <v>54</v>
      </c>
      <c r="N14" s="44"/>
      <c r="O14" s="45" t="s">
        <v>55</v>
      </c>
      <c r="P14" s="45" t="s">
        <v>56</v>
      </c>
    </row>
    <row r="15" spans="1:16" ht="12.75" customHeight="1" thickBot="1" x14ac:dyDescent="0.25">
      <c r="A15" s="10" t="str">
        <f t="shared" si="0"/>
        <v> VSS 2.340 </v>
      </c>
      <c r="B15" s="3" t="str">
        <f t="shared" si="1"/>
        <v>I</v>
      </c>
      <c r="C15" s="10">
        <f t="shared" si="2"/>
        <v>29464.440999999999</v>
      </c>
      <c r="D15" s="12" t="str">
        <f t="shared" si="3"/>
        <v>vis</v>
      </c>
      <c r="E15" s="42">
        <f>VLOOKUP(C15,Active!C$21:E$973,3,FALSE)</f>
        <v>162.99921571283778</v>
      </c>
      <c r="F15" s="3" t="s">
        <v>49</v>
      </c>
      <c r="G15" s="12" t="str">
        <f t="shared" si="4"/>
        <v>29464.441</v>
      </c>
      <c r="H15" s="10">
        <f t="shared" si="5"/>
        <v>163</v>
      </c>
      <c r="I15" s="43" t="s">
        <v>60</v>
      </c>
      <c r="J15" s="44" t="s">
        <v>61</v>
      </c>
      <c r="K15" s="43">
        <v>163</v>
      </c>
      <c r="L15" s="43" t="s">
        <v>62</v>
      </c>
      <c r="M15" s="44" t="s">
        <v>54</v>
      </c>
      <c r="N15" s="44"/>
      <c r="O15" s="45" t="s">
        <v>55</v>
      </c>
      <c r="P15" s="45" t="s">
        <v>56</v>
      </c>
    </row>
    <row r="16" spans="1:16" ht="12.75" customHeight="1" thickBot="1" x14ac:dyDescent="0.25">
      <c r="A16" s="10" t="str">
        <f t="shared" si="0"/>
        <v> VSS 2.340 </v>
      </c>
      <c r="B16" s="3" t="str">
        <f t="shared" si="1"/>
        <v>I</v>
      </c>
      <c r="C16" s="10">
        <f t="shared" si="2"/>
        <v>29497.476999999999</v>
      </c>
      <c r="D16" s="12" t="str">
        <f t="shared" si="3"/>
        <v>vis</v>
      </c>
      <c r="E16" s="42">
        <f>VLOOKUP(C16,Active!C$21:E$973,3,FALSE)</f>
        <v>176.98556424751209</v>
      </c>
      <c r="F16" s="3" t="s">
        <v>49</v>
      </c>
      <c r="G16" s="12" t="str">
        <f t="shared" si="4"/>
        <v>29497.477</v>
      </c>
      <c r="H16" s="10">
        <f t="shared" si="5"/>
        <v>177</v>
      </c>
      <c r="I16" s="43" t="s">
        <v>63</v>
      </c>
      <c r="J16" s="44" t="s">
        <v>64</v>
      </c>
      <c r="K16" s="43">
        <v>177</v>
      </c>
      <c r="L16" s="43" t="s">
        <v>65</v>
      </c>
      <c r="M16" s="44" t="s">
        <v>54</v>
      </c>
      <c r="N16" s="44"/>
      <c r="O16" s="45" t="s">
        <v>55</v>
      </c>
      <c r="P16" s="45" t="s">
        <v>56</v>
      </c>
    </row>
    <row r="17" spans="1:16" ht="12.75" customHeight="1" thickBot="1" x14ac:dyDescent="0.25">
      <c r="A17" s="10" t="str">
        <f t="shared" si="0"/>
        <v> VSS 2.340 </v>
      </c>
      <c r="B17" s="3" t="str">
        <f t="shared" si="1"/>
        <v>I</v>
      </c>
      <c r="C17" s="10">
        <f t="shared" si="2"/>
        <v>29901.398000000001</v>
      </c>
      <c r="D17" s="12" t="str">
        <f t="shared" si="3"/>
        <v>vis</v>
      </c>
      <c r="E17" s="42">
        <f>VLOOKUP(C17,Active!C$21:E$973,3,FALSE)</f>
        <v>347.99234129298367</v>
      </c>
      <c r="F17" s="3" t="s">
        <v>49</v>
      </c>
      <c r="G17" s="12" t="str">
        <f t="shared" si="4"/>
        <v>29901.398</v>
      </c>
      <c r="H17" s="10">
        <f t="shared" si="5"/>
        <v>348</v>
      </c>
      <c r="I17" s="43" t="s">
        <v>66</v>
      </c>
      <c r="J17" s="44" t="s">
        <v>67</v>
      </c>
      <c r="K17" s="43">
        <v>348</v>
      </c>
      <c r="L17" s="43" t="s">
        <v>68</v>
      </c>
      <c r="M17" s="44" t="s">
        <v>54</v>
      </c>
      <c r="N17" s="44"/>
      <c r="O17" s="45" t="s">
        <v>55</v>
      </c>
      <c r="P17" s="45" t="s">
        <v>56</v>
      </c>
    </row>
    <row r="18" spans="1:16" ht="12.75" customHeight="1" thickBot="1" x14ac:dyDescent="0.25">
      <c r="A18" s="10" t="str">
        <f t="shared" si="0"/>
        <v> VSS 2.340 </v>
      </c>
      <c r="B18" s="3" t="str">
        <f t="shared" si="1"/>
        <v>I</v>
      </c>
      <c r="C18" s="10">
        <f t="shared" si="2"/>
        <v>30024.26</v>
      </c>
      <c r="D18" s="12" t="str">
        <f t="shared" si="3"/>
        <v>vis</v>
      </c>
      <c r="E18" s="42">
        <f>VLOOKUP(C18,Active!C$21:E$973,3,FALSE)</f>
        <v>400.00804397088393</v>
      </c>
      <c r="F18" s="3" t="s">
        <v>49</v>
      </c>
      <c r="G18" s="12" t="str">
        <f t="shared" si="4"/>
        <v>30024.260</v>
      </c>
      <c r="H18" s="10">
        <f t="shared" si="5"/>
        <v>400</v>
      </c>
      <c r="I18" s="43" t="s">
        <v>69</v>
      </c>
      <c r="J18" s="44" t="s">
        <v>70</v>
      </c>
      <c r="K18" s="43">
        <v>400</v>
      </c>
      <c r="L18" s="43" t="s">
        <v>71</v>
      </c>
      <c r="M18" s="44" t="s">
        <v>54</v>
      </c>
      <c r="N18" s="44"/>
      <c r="O18" s="45" t="s">
        <v>55</v>
      </c>
      <c r="P18" s="45" t="s">
        <v>56</v>
      </c>
    </row>
    <row r="19" spans="1:16" x14ac:dyDescent="0.2">
      <c r="B19" s="3"/>
      <c r="E19" s="42"/>
      <c r="F19" s="3"/>
    </row>
    <row r="20" spans="1:16" x14ac:dyDescent="0.2">
      <c r="B20" s="3"/>
      <c r="E20" s="42"/>
      <c r="F20" s="3"/>
    </row>
    <row r="21" spans="1:16" x14ac:dyDescent="0.2">
      <c r="B21" s="3"/>
      <c r="E21" s="42"/>
      <c r="F21" s="3"/>
    </row>
    <row r="22" spans="1:16" x14ac:dyDescent="0.2">
      <c r="B22" s="3"/>
      <c r="E22" s="42"/>
      <c r="F22" s="3"/>
    </row>
    <row r="23" spans="1:16" x14ac:dyDescent="0.2">
      <c r="B23" s="3"/>
      <c r="E23" s="42"/>
      <c r="F23" s="3"/>
    </row>
    <row r="24" spans="1:16" x14ac:dyDescent="0.2">
      <c r="B24" s="3"/>
      <c r="E24" s="42"/>
      <c r="F24" s="3"/>
    </row>
    <row r="25" spans="1:16" x14ac:dyDescent="0.2">
      <c r="B25" s="3"/>
      <c r="E25" s="42"/>
      <c r="F25" s="3"/>
    </row>
    <row r="26" spans="1:16" x14ac:dyDescent="0.2">
      <c r="B26" s="3"/>
      <c r="E26" s="42"/>
      <c r="F26" s="3"/>
    </row>
    <row r="27" spans="1:16" x14ac:dyDescent="0.2">
      <c r="B27" s="3"/>
      <c r="E27" s="42"/>
      <c r="F27" s="3"/>
    </row>
    <row r="28" spans="1:16" x14ac:dyDescent="0.2">
      <c r="B28" s="3"/>
      <c r="E28" s="42"/>
      <c r="F28" s="3"/>
    </row>
    <row r="29" spans="1:16" x14ac:dyDescent="0.2">
      <c r="B29" s="3"/>
      <c r="E29" s="42"/>
      <c r="F29" s="3"/>
    </row>
    <row r="30" spans="1:16" x14ac:dyDescent="0.2">
      <c r="B30" s="3"/>
      <c r="E30" s="42"/>
      <c r="F30" s="3"/>
    </row>
    <row r="31" spans="1:16" x14ac:dyDescent="0.2">
      <c r="B31" s="3"/>
      <c r="E31" s="42"/>
      <c r="F31" s="3"/>
    </row>
    <row r="32" spans="1:16" x14ac:dyDescent="0.2">
      <c r="B32" s="3"/>
      <c r="E32" s="42"/>
      <c r="F32" s="3"/>
    </row>
    <row r="33" spans="2:6" x14ac:dyDescent="0.2">
      <c r="B33" s="3"/>
      <c r="E33" s="42"/>
      <c r="F33" s="3"/>
    </row>
    <row r="34" spans="2:6" x14ac:dyDescent="0.2">
      <c r="B34" s="3"/>
      <c r="E34" s="42"/>
      <c r="F34" s="3"/>
    </row>
    <row r="35" spans="2:6" x14ac:dyDescent="0.2">
      <c r="B35" s="3"/>
      <c r="E35" s="42"/>
      <c r="F35" s="3"/>
    </row>
    <row r="36" spans="2:6" x14ac:dyDescent="0.2">
      <c r="B36" s="3"/>
      <c r="E36" s="42"/>
      <c r="F36" s="3"/>
    </row>
    <row r="37" spans="2:6" x14ac:dyDescent="0.2">
      <c r="B37" s="3"/>
      <c r="E37" s="42"/>
      <c r="F37" s="3"/>
    </row>
    <row r="38" spans="2:6" x14ac:dyDescent="0.2">
      <c r="B38" s="3"/>
      <c r="E38" s="42"/>
      <c r="F38" s="3"/>
    </row>
    <row r="39" spans="2:6" x14ac:dyDescent="0.2">
      <c r="B39" s="3"/>
      <c r="E39" s="42"/>
      <c r="F39" s="3"/>
    </row>
    <row r="40" spans="2:6" x14ac:dyDescent="0.2">
      <c r="B40" s="3"/>
      <c r="E40" s="42"/>
      <c r="F40" s="3"/>
    </row>
    <row r="41" spans="2:6" x14ac:dyDescent="0.2">
      <c r="B41" s="3"/>
      <c r="E41" s="42"/>
      <c r="F41" s="3"/>
    </row>
    <row r="42" spans="2:6" x14ac:dyDescent="0.2">
      <c r="B42" s="3"/>
      <c r="E42" s="42"/>
      <c r="F42" s="3"/>
    </row>
    <row r="43" spans="2:6" x14ac:dyDescent="0.2">
      <c r="B43" s="3"/>
      <c r="E43" s="42"/>
      <c r="F43" s="3"/>
    </row>
    <row r="44" spans="2:6" x14ac:dyDescent="0.2">
      <c r="B44" s="3"/>
      <c r="E44" s="42"/>
      <c r="F44" s="3"/>
    </row>
    <row r="45" spans="2:6" x14ac:dyDescent="0.2">
      <c r="B45" s="3"/>
      <c r="E45" s="42"/>
      <c r="F45" s="3"/>
    </row>
    <row r="46" spans="2:6" x14ac:dyDescent="0.2">
      <c r="B46" s="3"/>
      <c r="E46" s="42"/>
      <c r="F46" s="3"/>
    </row>
    <row r="47" spans="2:6" x14ac:dyDescent="0.2">
      <c r="B47" s="3"/>
      <c r="E47" s="42"/>
      <c r="F47" s="3"/>
    </row>
    <row r="48" spans="2:6" x14ac:dyDescent="0.2">
      <c r="B48" s="3"/>
      <c r="E48" s="42"/>
      <c r="F48" s="3"/>
    </row>
    <row r="49" spans="2:6" x14ac:dyDescent="0.2">
      <c r="B49" s="3"/>
      <c r="E49" s="42"/>
      <c r="F49" s="3"/>
    </row>
    <row r="50" spans="2:6" x14ac:dyDescent="0.2">
      <c r="B50" s="3"/>
      <c r="E50" s="42"/>
      <c r="F50" s="3"/>
    </row>
    <row r="51" spans="2:6" x14ac:dyDescent="0.2">
      <c r="B51" s="3"/>
      <c r="E51" s="42"/>
      <c r="F51" s="3"/>
    </row>
    <row r="52" spans="2:6" x14ac:dyDescent="0.2">
      <c r="B52" s="3"/>
      <c r="E52" s="42"/>
      <c r="F52" s="3"/>
    </row>
    <row r="53" spans="2:6" x14ac:dyDescent="0.2">
      <c r="B53" s="3"/>
      <c r="E53" s="42"/>
      <c r="F53" s="3"/>
    </row>
    <row r="54" spans="2:6" x14ac:dyDescent="0.2">
      <c r="B54" s="3"/>
      <c r="E54" s="42"/>
      <c r="F54" s="3"/>
    </row>
    <row r="55" spans="2:6" x14ac:dyDescent="0.2">
      <c r="B55" s="3"/>
      <c r="E55" s="42"/>
      <c r="F55" s="3"/>
    </row>
    <row r="56" spans="2:6" x14ac:dyDescent="0.2">
      <c r="B56" s="3"/>
      <c r="E56" s="42"/>
      <c r="F56" s="3"/>
    </row>
    <row r="57" spans="2:6" x14ac:dyDescent="0.2">
      <c r="B57" s="3"/>
      <c r="E57" s="42"/>
      <c r="F57" s="3"/>
    </row>
    <row r="58" spans="2:6" x14ac:dyDescent="0.2">
      <c r="B58" s="3"/>
      <c r="E58" s="42"/>
      <c r="F58" s="3"/>
    </row>
    <row r="59" spans="2:6" x14ac:dyDescent="0.2">
      <c r="B59" s="3"/>
      <c r="E59" s="42"/>
      <c r="F59" s="3"/>
    </row>
    <row r="60" spans="2:6" x14ac:dyDescent="0.2">
      <c r="B60" s="3"/>
      <c r="E60" s="42"/>
      <c r="F60" s="3"/>
    </row>
    <row r="61" spans="2:6" x14ac:dyDescent="0.2">
      <c r="B61" s="3"/>
      <c r="E61" s="42"/>
      <c r="F61" s="3"/>
    </row>
    <row r="62" spans="2:6" x14ac:dyDescent="0.2">
      <c r="B62" s="3"/>
      <c r="E62" s="42"/>
      <c r="F62" s="3"/>
    </row>
    <row r="63" spans="2:6" x14ac:dyDescent="0.2">
      <c r="B63" s="3"/>
      <c r="E63" s="42"/>
      <c r="F63" s="3"/>
    </row>
    <row r="64" spans="2:6" x14ac:dyDescent="0.2">
      <c r="B64" s="3"/>
      <c r="E64" s="42"/>
      <c r="F64" s="3"/>
    </row>
    <row r="65" spans="2:6" x14ac:dyDescent="0.2">
      <c r="B65" s="3"/>
      <c r="E65" s="42"/>
      <c r="F65" s="3"/>
    </row>
    <row r="66" spans="2:6" x14ac:dyDescent="0.2">
      <c r="B66" s="3"/>
      <c r="E66" s="42"/>
      <c r="F66" s="3"/>
    </row>
    <row r="67" spans="2:6" x14ac:dyDescent="0.2">
      <c r="B67" s="3"/>
      <c r="E67" s="42"/>
      <c r="F67" s="3"/>
    </row>
    <row r="68" spans="2:6" x14ac:dyDescent="0.2">
      <c r="B68" s="3"/>
      <c r="E68" s="42"/>
      <c r="F68" s="3"/>
    </row>
    <row r="69" spans="2:6" x14ac:dyDescent="0.2">
      <c r="B69" s="3"/>
      <c r="E69" s="42"/>
      <c r="F69" s="3"/>
    </row>
    <row r="70" spans="2:6" x14ac:dyDescent="0.2">
      <c r="B70" s="3"/>
      <c r="E70" s="42"/>
      <c r="F70" s="3"/>
    </row>
    <row r="71" spans="2:6" x14ac:dyDescent="0.2">
      <c r="B71" s="3"/>
      <c r="E71" s="42"/>
      <c r="F71" s="3"/>
    </row>
    <row r="72" spans="2:6" x14ac:dyDescent="0.2">
      <c r="B72" s="3"/>
      <c r="E72" s="42"/>
      <c r="F72" s="3"/>
    </row>
    <row r="73" spans="2:6" x14ac:dyDescent="0.2">
      <c r="B73" s="3"/>
      <c r="E73" s="42"/>
      <c r="F73" s="3"/>
    </row>
    <row r="74" spans="2:6" x14ac:dyDescent="0.2">
      <c r="B74" s="3"/>
      <c r="E74" s="42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</sheetData>
  <phoneticPr fontId="7" type="noConversion"/>
  <hyperlinks>
    <hyperlink ref="P11" r:id="rId1" display="http://www.konkoly.hu/cgi-bin/IBVS?5920" xr:uid="{00000000-0004-0000-0100-000000000000}"/>
    <hyperlink ref="P12" r:id="rId2" display="http://www.konkoly.hu/cgi-bin/IBVS?6042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2024-01-23T02:55:13Z</dcterms:modified>
</cp:coreProperties>
</file>