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975D250-C6A7-4334-AB78-2810792BA62D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52" i="1" l="1"/>
  <c r="Q54" i="1"/>
  <c r="D9" i="1"/>
  <c r="C9" i="1"/>
  <c r="Q21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Q50" i="1"/>
  <c r="Q53" i="1"/>
  <c r="Q51" i="1"/>
  <c r="Q49" i="1"/>
  <c r="Q46" i="1"/>
  <c r="F16" i="1"/>
  <c r="F17" i="1" s="1"/>
  <c r="C17" i="1"/>
  <c r="Q48" i="1"/>
  <c r="Q47" i="1"/>
  <c r="C7" i="1"/>
  <c r="E52" i="1"/>
  <c r="F52" i="1"/>
  <c r="C8" i="1"/>
  <c r="Q22" i="1"/>
  <c r="E14" i="2"/>
  <c r="E16" i="2"/>
  <c r="E22" i="2"/>
  <c r="E29" i="2"/>
  <c r="E11" i="2"/>
  <c r="E21" i="2"/>
  <c r="E27" i="2"/>
  <c r="E25" i="2"/>
  <c r="E31" i="2"/>
  <c r="E38" i="2"/>
  <c r="E13" i="2"/>
  <c r="E27" i="1"/>
  <c r="F27" i="1"/>
  <c r="E53" i="1"/>
  <c r="F53" i="1"/>
  <c r="E44" i="1"/>
  <c r="F44" i="1"/>
  <c r="E36" i="1"/>
  <c r="F36" i="1"/>
  <c r="E26" i="1"/>
  <c r="F26" i="1"/>
  <c r="G26" i="1"/>
  <c r="I26" i="1"/>
  <c r="G51" i="1"/>
  <c r="J51" i="1"/>
  <c r="E49" i="1"/>
  <c r="F49" i="1"/>
  <c r="E41" i="1"/>
  <c r="F41" i="1"/>
  <c r="G24" i="1"/>
  <c r="I24" i="1"/>
  <c r="G54" i="1"/>
  <c r="K54" i="1"/>
  <c r="E33" i="1"/>
  <c r="F33" i="1"/>
  <c r="E25" i="1"/>
  <c r="F25" i="1"/>
  <c r="E46" i="1"/>
  <c r="F46" i="1"/>
  <c r="G46" i="1"/>
  <c r="I46" i="1"/>
  <c r="G40" i="1"/>
  <c r="K40" i="1"/>
  <c r="E38" i="1"/>
  <c r="F38" i="1"/>
  <c r="G38" i="1"/>
  <c r="I38" i="1"/>
  <c r="E32" i="1"/>
  <c r="F32" i="1"/>
  <c r="G32" i="1"/>
  <c r="I32" i="1"/>
  <c r="E24" i="1"/>
  <c r="F24" i="1"/>
  <c r="E51" i="1"/>
  <c r="F51" i="1"/>
  <c r="E43" i="1"/>
  <c r="F43" i="1"/>
  <c r="G43" i="1"/>
  <c r="K43" i="1"/>
  <c r="E35" i="1"/>
  <c r="F35" i="1"/>
  <c r="G35" i="1"/>
  <c r="I35" i="1"/>
  <c r="G31" i="1"/>
  <c r="I31" i="1"/>
  <c r="G27" i="1"/>
  <c r="I27" i="1"/>
  <c r="E54" i="1"/>
  <c r="F54" i="1"/>
  <c r="E31" i="1"/>
  <c r="F31" i="1"/>
  <c r="E23" i="1"/>
  <c r="F23" i="1"/>
  <c r="G23" i="1"/>
  <c r="I23" i="1"/>
  <c r="E48" i="1"/>
  <c r="F48" i="1"/>
  <c r="G48" i="1"/>
  <c r="J48" i="1"/>
  <c r="G42" i="1"/>
  <c r="K42" i="1"/>
  <c r="E40" i="1"/>
  <c r="F40" i="1"/>
  <c r="E30" i="1"/>
  <c r="F30" i="1"/>
  <c r="E45" i="1"/>
  <c r="F45" i="1"/>
  <c r="G45" i="1"/>
  <c r="K45" i="1"/>
  <c r="G39" i="1"/>
  <c r="K39" i="1"/>
  <c r="E37" i="1"/>
  <c r="F37" i="1"/>
  <c r="G37" i="1"/>
  <c r="I37" i="1"/>
  <c r="G30" i="1"/>
  <c r="I30" i="1"/>
  <c r="G52" i="1"/>
  <c r="I52" i="1"/>
  <c r="E29" i="1"/>
  <c r="F29" i="1"/>
  <c r="G29" i="1"/>
  <c r="I29" i="1"/>
  <c r="E21" i="1"/>
  <c r="F21" i="1"/>
  <c r="G53" i="1"/>
  <c r="J53" i="1"/>
  <c r="E50" i="1"/>
  <c r="F50" i="1"/>
  <c r="G50" i="1"/>
  <c r="J50" i="1"/>
  <c r="G44" i="1"/>
  <c r="K44" i="1"/>
  <c r="E42" i="1"/>
  <c r="F42" i="1"/>
  <c r="G36" i="1"/>
  <c r="I36" i="1"/>
  <c r="E34" i="1"/>
  <c r="F34" i="1"/>
  <c r="G34" i="1"/>
  <c r="I34" i="1"/>
  <c r="E22" i="1"/>
  <c r="F22" i="1"/>
  <c r="G22" i="1"/>
  <c r="E28" i="1"/>
  <c r="F28" i="1"/>
  <c r="G28" i="1"/>
  <c r="I28" i="1"/>
  <c r="G49" i="1"/>
  <c r="J49" i="1"/>
  <c r="E47" i="1"/>
  <c r="F47" i="1"/>
  <c r="G47" i="1"/>
  <c r="J47" i="1"/>
  <c r="G41" i="1"/>
  <c r="K41" i="1"/>
  <c r="E39" i="1"/>
  <c r="F39" i="1"/>
  <c r="G33" i="1"/>
  <c r="I33" i="1"/>
  <c r="G25" i="1"/>
  <c r="I25" i="1"/>
  <c r="G21" i="1"/>
  <c r="E32" i="2"/>
  <c r="E18" i="2"/>
  <c r="E35" i="2"/>
  <c r="E15" i="2"/>
  <c r="E34" i="2"/>
  <c r="E36" i="2"/>
  <c r="E23" i="2"/>
  <c r="E39" i="2"/>
  <c r="E20" i="2"/>
  <c r="E30" i="2"/>
  <c r="E40" i="2"/>
  <c r="E33" i="2"/>
  <c r="I21" i="1"/>
  <c r="E12" i="2"/>
  <c r="E24" i="2"/>
  <c r="E17" i="2"/>
  <c r="E26" i="2"/>
  <c r="E37" i="2"/>
  <c r="E41" i="2"/>
  <c r="E28" i="2"/>
  <c r="E19" i="2"/>
  <c r="C11" i="1"/>
  <c r="C12" i="1"/>
  <c r="C16" i="1" l="1"/>
  <c r="D18" i="1" s="1"/>
  <c r="O27" i="1"/>
  <c r="O50" i="1"/>
  <c r="O49" i="1"/>
  <c r="O42" i="1"/>
  <c r="O32" i="1"/>
  <c r="O41" i="1"/>
  <c r="O21" i="1"/>
  <c r="O31" i="1"/>
  <c r="O30" i="1"/>
  <c r="O45" i="1"/>
  <c r="O22" i="1"/>
  <c r="O35" i="1"/>
  <c r="O25" i="1"/>
  <c r="O46" i="1"/>
  <c r="O53" i="1"/>
  <c r="O40" i="1"/>
  <c r="O51" i="1"/>
  <c r="O23" i="1"/>
  <c r="O43" i="1"/>
  <c r="O33" i="1"/>
  <c r="O52" i="1"/>
  <c r="O47" i="1"/>
  <c r="C15" i="1"/>
  <c r="O29" i="1"/>
  <c r="O48" i="1"/>
  <c r="O37" i="1"/>
  <c r="O39" i="1"/>
  <c r="O34" i="1"/>
  <c r="O28" i="1"/>
  <c r="O44" i="1"/>
  <c r="O38" i="1"/>
  <c r="O36" i="1"/>
  <c r="O26" i="1"/>
  <c r="O54" i="1"/>
  <c r="O24" i="1"/>
  <c r="C18" i="1" l="1"/>
  <c r="F18" i="1"/>
  <c r="F19" i="1" s="1"/>
</calcChain>
</file>

<file path=xl/sharedStrings.xml><?xml version="1.0" encoding="utf-8"?>
<sst xmlns="http://schemas.openxmlformats.org/spreadsheetml/2006/main" count="379" uniqueCount="178">
  <si>
    <t>IBVS 6193</t>
  </si>
  <si>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</si>
  <si>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</si>
  <si>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</si>
  <si>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</si>
  <si>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</si>
  <si>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</si>
  <si>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</si>
  <si>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</si>
  <si>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</si>
  <si>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</si>
  <si>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</si>
  <si>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</si>
  <si>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</si>
  <si>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</si>
  <si>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</si>
  <si>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</si>
  <si>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</si>
  <si>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</si>
  <si>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</si>
  <si>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</si>
  <si>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</si>
  <si>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</si>
  <si>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</si>
  <si>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</si>
  <si>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</si>
  <si>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</si>
  <si>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</si>
  <si>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</si>
  <si>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</si>
  <si>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</si>
  <si>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IBVS 5657</t>
  </si>
  <si>
    <t>EY Cep / GSC 04521-00349</t>
  </si>
  <si>
    <t>EB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</si>
  <si>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</si>
  <si>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</si>
  <si>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</si>
  <si>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</si>
  <si>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</si>
  <si>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</si>
  <si>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I</t>
  </si>
  <si>
    <t>Start of linear fit &gt;&gt;&gt;&gt;&gt;&gt;&gt;&gt;&gt;&gt;&gt;&gt;&gt;&gt;&gt;&gt;&gt;&gt;&gt;&gt;&gt;</t>
  </si>
  <si>
    <t>OEJV 0001</t>
  </si>
  <si>
    <t>vis</t>
  </si>
  <si>
    <t>Add cycle</t>
  </si>
  <si>
    <t>Old Cycle</t>
  </si>
  <si>
    <t>IBVS 5918</t>
  </si>
  <si>
    <t>II</t>
  </si>
  <si>
    <t>IBVS 6118</t>
  </si>
  <si>
    <t>IBVS 5984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</si>
  <si>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</si>
  <si>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</si>
  <si>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</si>
  <si>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</si>
  <si>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</si>
  <si>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</si>
  <si>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</si>
  <si>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</si>
  <si>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</si>
  <si>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</si>
  <si>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</si>
  <si>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2426427.574 </t>
  </si>
  <si>
    <t> 27.03.1931 01:46 </t>
  </si>
  <si>
    <t> -0.001 </t>
  </si>
  <si>
    <t>P </t>
  </si>
  <si>
    <t> W.Strohmeier et al </t>
  </si>
  <si>
    <t> VB 5.17 </t>
  </si>
  <si>
    <t>2426427.609 </t>
  </si>
  <si>
    <t> 27.03.1931 02:36 </t>
  </si>
  <si>
    <t> 0.034 </t>
  </si>
  <si>
    <t>2426427.635 </t>
  </si>
  <si>
    <t> 27.03.1931 03:14 </t>
  </si>
  <si>
    <t> 0.060 </t>
  </si>
  <si>
    <t>2428220.309 </t>
  </si>
  <si>
    <t> 21.02.1936 19:24 </t>
  </si>
  <si>
    <t> -0.200 </t>
  </si>
  <si>
    <t>2428424.481 </t>
  </si>
  <si>
    <t> 12.09.1936 23:32 </t>
  </si>
  <si>
    <t> -0.147 </t>
  </si>
  <si>
    <t>2428424.554 </t>
  </si>
  <si>
    <t> 13.09.1936 01:17 </t>
  </si>
  <si>
    <t> -0.074 </t>
  </si>
  <si>
    <t>2428656.365 </t>
  </si>
  <si>
    <t> 02.05.1937 20:45 </t>
  </si>
  <si>
    <t> 0.035 </t>
  </si>
  <si>
    <t>2429108.518 </t>
  </si>
  <si>
    <t> 29.07.1938 00:25 </t>
  </si>
  <si>
    <t> -0.183 </t>
  </si>
  <si>
    <t>2430636.448 </t>
  </si>
  <si>
    <t> 03.10.1942 22:45 </t>
  </si>
  <si>
    <t> -0.384 </t>
  </si>
  <si>
    <t>2436451.594 </t>
  </si>
  <si>
    <t> 05.09.1958 02:15 </t>
  </si>
  <si>
    <t> 0.139 </t>
  </si>
  <si>
    <t>2437317.382 </t>
  </si>
  <si>
    <t> 17.01.1961 21:10 </t>
  </si>
  <si>
    <t> -0.198 </t>
  </si>
  <si>
    <t>2437345.285 </t>
  </si>
  <si>
    <t> 14.02.1961 18:50 </t>
  </si>
  <si>
    <t> 0.121 </t>
  </si>
  <si>
    <t>2437615.342 </t>
  </si>
  <si>
    <t> 11.11.1961 20:12 </t>
  </si>
  <si>
    <t> -0.141 </t>
  </si>
  <si>
    <t>2437615.442 </t>
  </si>
  <si>
    <t> 11.11.1961 22:36 </t>
  </si>
  <si>
    <t> -0.041 </t>
  </si>
  <si>
    <t>2438001.454 </t>
  </si>
  <si>
    <t> 02.12.1962 22:53 </t>
  </si>
  <si>
    <t>2438001.501 </t>
  </si>
  <si>
    <t> 03.12.1962 00:01 </t>
  </si>
  <si>
    <t> -0.153 </t>
  </si>
  <si>
    <t>2438001.549 </t>
  </si>
  <si>
    <t> 03.12.1962 01:10 </t>
  </si>
  <si>
    <t> -0.105 </t>
  </si>
  <si>
    <t>2452318.8503 </t>
  </si>
  <si>
    <t> 13.02.2002 08:24 </t>
  </si>
  <si>
    <t> -0.8763 </t>
  </si>
  <si>
    <t>E </t>
  </si>
  <si>
    <t>?</t>
  </si>
  <si>
    <t> C.Lacy et al. </t>
  </si>
  <si>
    <t> AJ 131:2664-2672 </t>
  </si>
  <si>
    <t>2452323.6652 </t>
  </si>
  <si>
    <t> 18.02.2002 03:57 </t>
  </si>
  <si>
    <t> -1.5781 </t>
  </si>
  <si>
    <t>2452334.7933 </t>
  </si>
  <si>
    <t> 01.03.2002 07:02 </t>
  </si>
  <si>
    <t> -1.4834 </t>
  </si>
  <si>
    <t>2452339.6083 </t>
  </si>
  <si>
    <t> 06.03.2002 02:35 </t>
  </si>
  <si>
    <t> -2.1852 </t>
  </si>
  <si>
    <t>2452350.7362 </t>
  </si>
  <si>
    <t> 17.03.2002 05:40 </t>
  </si>
  <si>
    <t> -2.0907 </t>
  </si>
  <si>
    <t>2452390.5929 </t>
  </si>
  <si>
    <t> 26.04.2002 02:13 </t>
  </si>
  <si>
    <t> -4.1831 </t>
  </si>
  <si>
    <t>2452610.6389 </t>
  </si>
  <si>
    <t> 02.12.2002 03:20 </t>
  </si>
  <si>
    <t> -1.4738 </t>
  </si>
  <si>
    <t>2453155.914 </t>
  </si>
  <si>
    <t> 30.05.2004 09:56 </t>
  </si>
  <si>
    <t> -0.169 </t>
  </si>
  <si>
    <t>V </t>
  </si>
  <si>
    <t> R.Meyer </t>
  </si>
  <si>
    <t>BAVM 174 </t>
  </si>
  <si>
    <t>2453267.4531 </t>
  </si>
  <si>
    <t> 18.09.2004 22:52 </t>
  </si>
  <si>
    <t> -1.1493 </t>
  </si>
  <si>
    <t>-I</t>
  </si>
  <si>
    <t> F.Agerer </t>
  </si>
  <si>
    <t>BAVM 173 </t>
  </si>
  <si>
    <t>2454080.5424 </t>
  </si>
  <si>
    <t> 11.12.2006 01:01 </t>
  </si>
  <si>
    <t>5013</t>
  </si>
  <si>
    <t> -2.3500 </t>
  </si>
  <si>
    <t>C </t>
  </si>
  <si>
    <t> F. Agerer </t>
  </si>
  <si>
    <t>BAVM 183 </t>
  </si>
  <si>
    <t>2454925.5242 </t>
  </si>
  <si>
    <t> 04.04.2009 00:34 </t>
  </si>
  <si>
    <t>5166</t>
  </si>
  <si>
    <t> -1.4263 </t>
  </si>
  <si>
    <t>BAVM 209 </t>
  </si>
  <si>
    <t>2455499.4642 </t>
  </si>
  <si>
    <t> 29.10.2010 23:08 </t>
  </si>
  <si>
    <t>5270</t>
  </si>
  <si>
    <t> -1.2252 </t>
  </si>
  <si>
    <t>BAVM 215 </t>
  </si>
  <si>
    <t>2456596.38 </t>
  </si>
  <si>
    <t> 30.10.2013 21:07 </t>
  </si>
  <si>
    <t>5469</t>
  </si>
  <si>
    <t> -2.14 </t>
  </si>
  <si>
    <t>BAVM 234 </t>
  </si>
  <si>
    <t>2456918.3843 </t>
  </si>
  <si>
    <t> 17.09.2014 21:13 </t>
  </si>
  <si>
    <t>5527.5</t>
  </si>
  <si>
    <t> -2.2868 </t>
  </si>
  <si>
    <t>BAVM 239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</si>
</sst>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25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0" fillId="0" borderId="0" xfId="0" applyAlignment="1">
      <alignment horizontal="left"/>
    </xf>
    <xf numFmtId="0" fontId="5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35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35" fillId="0" borderId="0" xfId="42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EY Cep - O-C Diagr.</a:t>
            </a:r>
          </a:p>
        </c:rich>
      </c:tx>
      <c:layout>
        <c:manualLayout>
          <c:xMode val="edge"/>
          <c:yMode val="edge"/>
          <c:x val="0.37802941837439946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5632293164609"/>
          <c:y val="0.14634168126798494"/>
          <c:w val="0.82391018142147543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325</c:v>
                </c:pt>
                <c:pt idx="5">
                  <c:v>362</c:v>
                </c:pt>
                <c:pt idx="6">
                  <c:v>362</c:v>
                </c:pt>
                <c:pt idx="7">
                  <c:v>404</c:v>
                </c:pt>
                <c:pt idx="8">
                  <c:v>486</c:v>
                </c:pt>
                <c:pt idx="9">
                  <c:v>763</c:v>
                </c:pt>
                <c:pt idx="10">
                  <c:v>1817</c:v>
                </c:pt>
                <c:pt idx="11">
                  <c:v>1974</c:v>
                </c:pt>
                <c:pt idx="12">
                  <c:v>1979</c:v>
                </c:pt>
                <c:pt idx="13">
                  <c:v>2028</c:v>
                </c:pt>
                <c:pt idx="14">
                  <c:v>2028</c:v>
                </c:pt>
                <c:pt idx="15">
                  <c:v>2098</c:v>
                </c:pt>
                <c:pt idx="16">
                  <c:v>2098</c:v>
                </c:pt>
                <c:pt idx="17">
                  <c:v>2098</c:v>
                </c:pt>
                <c:pt idx="18">
                  <c:v>4693</c:v>
                </c:pt>
                <c:pt idx="19">
                  <c:v>4694</c:v>
                </c:pt>
                <c:pt idx="20">
                  <c:v>4696</c:v>
                </c:pt>
                <c:pt idx="21">
                  <c:v>4697</c:v>
                </c:pt>
                <c:pt idx="22">
                  <c:v>4699</c:v>
                </c:pt>
                <c:pt idx="23">
                  <c:v>4706</c:v>
                </c:pt>
                <c:pt idx="24">
                  <c:v>4746</c:v>
                </c:pt>
                <c:pt idx="25">
                  <c:v>4845</c:v>
                </c:pt>
                <c:pt idx="26">
                  <c:v>4865</c:v>
                </c:pt>
                <c:pt idx="27">
                  <c:v>5012.5</c:v>
                </c:pt>
                <c:pt idx="28">
                  <c:v>5165.5</c:v>
                </c:pt>
                <c:pt idx="29">
                  <c:v>5270</c:v>
                </c:pt>
                <c:pt idx="30">
                  <c:v>5468.5</c:v>
                </c:pt>
                <c:pt idx="31">
                  <c:v>5482</c:v>
                </c:pt>
                <c:pt idx="32">
                  <c:v>5527</c:v>
                </c:pt>
                <c:pt idx="33">
                  <c:v>5611.5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76-40F4-ACDA-CB1517FAE7F3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5.0000000000000001E-4</c:v>
                  </c:pt>
                  <c:pt idx="27">
                    <c:v>8.0000000000000004E-4</c:v>
                  </c:pt>
                  <c:pt idx="28">
                    <c:v>1.1999999999999999E-3</c:v>
                  </c:pt>
                  <c:pt idx="29">
                    <c:v>1.09E-2</c:v>
                  </c:pt>
                  <c:pt idx="30">
                    <c:v>3.5999999999999999E-3</c:v>
                  </c:pt>
                  <c:pt idx="32">
                    <c:v>5.1000000000000004E-3</c:v>
                  </c:pt>
                  <c:pt idx="33">
                    <c:v>1.6000000000000001E-3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5.0000000000000001E-4</c:v>
                  </c:pt>
                  <c:pt idx="27">
                    <c:v>8.0000000000000004E-4</c:v>
                  </c:pt>
                  <c:pt idx="28">
                    <c:v>1.1999999999999999E-3</c:v>
                  </c:pt>
                  <c:pt idx="29">
                    <c:v>1.09E-2</c:v>
                  </c:pt>
                  <c:pt idx="30">
                    <c:v>3.5999999999999999E-3</c:v>
                  </c:pt>
                  <c:pt idx="32">
                    <c:v>5.1000000000000004E-3</c:v>
                  </c:pt>
                  <c:pt idx="3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325</c:v>
                </c:pt>
                <c:pt idx="5">
                  <c:v>362</c:v>
                </c:pt>
                <c:pt idx="6">
                  <c:v>362</c:v>
                </c:pt>
                <c:pt idx="7">
                  <c:v>404</c:v>
                </c:pt>
                <c:pt idx="8">
                  <c:v>486</c:v>
                </c:pt>
                <c:pt idx="9">
                  <c:v>763</c:v>
                </c:pt>
                <c:pt idx="10">
                  <c:v>1817</c:v>
                </c:pt>
                <c:pt idx="11">
                  <c:v>1974</c:v>
                </c:pt>
                <c:pt idx="12">
                  <c:v>1979</c:v>
                </c:pt>
                <c:pt idx="13">
                  <c:v>2028</c:v>
                </c:pt>
                <c:pt idx="14">
                  <c:v>2028</c:v>
                </c:pt>
                <c:pt idx="15">
                  <c:v>2098</c:v>
                </c:pt>
                <c:pt idx="16">
                  <c:v>2098</c:v>
                </c:pt>
                <c:pt idx="17">
                  <c:v>2098</c:v>
                </c:pt>
                <c:pt idx="18">
                  <c:v>4693</c:v>
                </c:pt>
                <c:pt idx="19">
                  <c:v>4694</c:v>
                </c:pt>
                <c:pt idx="20">
                  <c:v>4696</c:v>
                </c:pt>
                <c:pt idx="21">
                  <c:v>4697</c:v>
                </c:pt>
                <c:pt idx="22">
                  <c:v>4699</c:v>
                </c:pt>
                <c:pt idx="23">
                  <c:v>4706</c:v>
                </c:pt>
                <c:pt idx="24">
                  <c:v>4746</c:v>
                </c:pt>
                <c:pt idx="25">
                  <c:v>4845</c:v>
                </c:pt>
                <c:pt idx="26">
                  <c:v>4865</c:v>
                </c:pt>
                <c:pt idx="27">
                  <c:v>5012.5</c:v>
                </c:pt>
                <c:pt idx="28">
                  <c:v>5165.5</c:v>
                </c:pt>
                <c:pt idx="29">
                  <c:v>5270</c:v>
                </c:pt>
                <c:pt idx="30">
                  <c:v>5468.5</c:v>
                </c:pt>
                <c:pt idx="31">
                  <c:v>5482</c:v>
                </c:pt>
                <c:pt idx="32">
                  <c:v>5527</c:v>
                </c:pt>
                <c:pt idx="33">
                  <c:v>5611.5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0">
                  <c:v>-1.0000000002037268E-3</c:v>
                </c:pt>
                <c:pt idx="2">
                  <c:v>3.3999999999650754E-2</c:v>
                </c:pt>
                <c:pt idx="3">
                  <c:v>5.9999999997671694E-2</c:v>
                </c:pt>
                <c:pt idx="4">
                  <c:v>-0.2000000000007276</c:v>
                </c:pt>
                <c:pt idx="5">
                  <c:v>-0.14664000000266242</c:v>
                </c:pt>
                <c:pt idx="6">
                  <c:v>-7.3640000002342276E-2</c:v>
                </c:pt>
                <c:pt idx="7">
                  <c:v>3.5120000000461005E-2</c:v>
                </c:pt>
                <c:pt idx="8">
                  <c:v>-0.18291999999928521</c:v>
                </c:pt>
                <c:pt idx="9">
                  <c:v>-0.38436000000001513</c:v>
                </c:pt>
                <c:pt idx="10">
                  <c:v>0.13875999999436317</c:v>
                </c:pt>
                <c:pt idx="11">
                  <c:v>-0.19828000000416068</c:v>
                </c:pt>
                <c:pt idx="12">
                  <c:v>0.1211200000034296</c:v>
                </c:pt>
                <c:pt idx="13">
                  <c:v>-0.14116000000649365</c:v>
                </c:pt>
                <c:pt idx="14">
                  <c:v>-4.1160000000672881E-2</c:v>
                </c:pt>
                <c:pt idx="15">
                  <c:v>-0.19956000000092899</c:v>
                </c:pt>
                <c:pt idx="16">
                  <c:v>-0.15256000000226777</c:v>
                </c:pt>
                <c:pt idx="17">
                  <c:v>-0.10455999999976484</c:v>
                </c:pt>
                <c:pt idx="25">
                  <c:v>-0.16940000000613509</c:v>
                </c:pt>
                <c:pt idx="31">
                  <c:v>0.99095999999553896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76-40F4-ACDA-CB1517FAE7F3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5.0000000000000001E-4</c:v>
                  </c:pt>
                  <c:pt idx="27">
                    <c:v>8.0000000000000004E-4</c:v>
                  </c:pt>
                  <c:pt idx="28">
                    <c:v>1.1999999999999999E-3</c:v>
                  </c:pt>
                  <c:pt idx="29">
                    <c:v>1.09E-2</c:v>
                  </c:pt>
                  <c:pt idx="30">
                    <c:v>3.5999999999999999E-3</c:v>
                  </c:pt>
                  <c:pt idx="32">
                    <c:v>5.1000000000000004E-3</c:v>
                  </c:pt>
                  <c:pt idx="33">
                    <c:v>1.6000000000000001E-3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5.0000000000000001E-4</c:v>
                  </c:pt>
                  <c:pt idx="27">
                    <c:v>8.0000000000000004E-4</c:v>
                  </c:pt>
                  <c:pt idx="28">
                    <c:v>1.1999999999999999E-3</c:v>
                  </c:pt>
                  <c:pt idx="29">
                    <c:v>1.09E-2</c:v>
                  </c:pt>
                  <c:pt idx="30">
                    <c:v>3.5999999999999999E-3</c:v>
                  </c:pt>
                  <c:pt idx="32">
                    <c:v>5.1000000000000004E-3</c:v>
                  </c:pt>
                  <c:pt idx="3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325</c:v>
                </c:pt>
                <c:pt idx="5">
                  <c:v>362</c:v>
                </c:pt>
                <c:pt idx="6">
                  <c:v>362</c:v>
                </c:pt>
                <c:pt idx="7">
                  <c:v>404</c:v>
                </c:pt>
                <c:pt idx="8">
                  <c:v>486</c:v>
                </c:pt>
                <c:pt idx="9">
                  <c:v>763</c:v>
                </c:pt>
                <c:pt idx="10">
                  <c:v>1817</c:v>
                </c:pt>
                <c:pt idx="11">
                  <c:v>1974</c:v>
                </c:pt>
                <c:pt idx="12">
                  <c:v>1979</c:v>
                </c:pt>
                <c:pt idx="13">
                  <c:v>2028</c:v>
                </c:pt>
                <c:pt idx="14">
                  <c:v>2028</c:v>
                </c:pt>
                <c:pt idx="15">
                  <c:v>2098</c:v>
                </c:pt>
                <c:pt idx="16">
                  <c:v>2098</c:v>
                </c:pt>
                <c:pt idx="17">
                  <c:v>2098</c:v>
                </c:pt>
                <c:pt idx="18">
                  <c:v>4693</c:v>
                </c:pt>
                <c:pt idx="19">
                  <c:v>4694</c:v>
                </c:pt>
                <c:pt idx="20">
                  <c:v>4696</c:v>
                </c:pt>
                <c:pt idx="21">
                  <c:v>4697</c:v>
                </c:pt>
                <c:pt idx="22">
                  <c:v>4699</c:v>
                </c:pt>
                <c:pt idx="23">
                  <c:v>4706</c:v>
                </c:pt>
                <c:pt idx="24">
                  <c:v>4746</c:v>
                </c:pt>
                <c:pt idx="25">
                  <c:v>4845</c:v>
                </c:pt>
                <c:pt idx="26">
                  <c:v>4865</c:v>
                </c:pt>
                <c:pt idx="27">
                  <c:v>5012.5</c:v>
                </c:pt>
                <c:pt idx="28">
                  <c:v>5165.5</c:v>
                </c:pt>
                <c:pt idx="29">
                  <c:v>5270</c:v>
                </c:pt>
                <c:pt idx="30">
                  <c:v>5468.5</c:v>
                </c:pt>
                <c:pt idx="31">
                  <c:v>5482</c:v>
                </c:pt>
                <c:pt idx="32">
                  <c:v>5527</c:v>
                </c:pt>
                <c:pt idx="33">
                  <c:v>5611.5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  <c:pt idx="26">
                  <c:v>1.0352999999959138</c:v>
                </c:pt>
                <c:pt idx="27">
                  <c:v>0.40839999999298016</c:v>
                </c:pt>
                <c:pt idx="28">
                  <c:v>1.3320399999938672</c:v>
                </c:pt>
                <c:pt idx="29">
                  <c:v>-1.2252000000007683</c:v>
                </c:pt>
                <c:pt idx="30">
                  <c:v>0.62167999999655876</c:v>
                </c:pt>
                <c:pt idx="32">
                  <c:v>-0.10214000000269152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76-40F4-ACDA-CB1517FAE7F3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5.0000000000000001E-4</c:v>
                  </c:pt>
                  <c:pt idx="27">
                    <c:v>8.0000000000000004E-4</c:v>
                  </c:pt>
                  <c:pt idx="28">
                    <c:v>1.1999999999999999E-3</c:v>
                  </c:pt>
                  <c:pt idx="29">
                    <c:v>1.09E-2</c:v>
                  </c:pt>
                  <c:pt idx="30">
                    <c:v>3.5999999999999999E-3</c:v>
                  </c:pt>
                  <c:pt idx="32">
                    <c:v>5.1000000000000004E-3</c:v>
                  </c:pt>
                  <c:pt idx="33">
                    <c:v>1.6000000000000001E-3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5.0000000000000001E-4</c:v>
                  </c:pt>
                  <c:pt idx="27">
                    <c:v>8.0000000000000004E-4</c:v>
                  </c:pt>
                  <c:pt idx="28">
                    <c:v>1.1999999999999999E-3</c:v>
                  </c:pt>
                  <c:pt idx="29">
                    <c:v>1.09E-2</c:v>
                  </c:pt>
                  <c:pt idx="30">
                    <c:v>3.5999999999999999E-3</c:v>
                  </c:pt>
                  <c:pt idx="32">
                    <c:v>5.1000000000000004E-3</c:v>
                  </c:pt>
                  <c:pt idx="3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325</c:v>
                </c:pt>
                <c:pt idx="5">
                  <c:v>362</c:v>
                </c:pt>
                <c:pt idx="6">
                  <c:v>362</c:v>
                </c:pt>
                <c:pt idx="7">
                  <c:v>404</c:v>
                </c:pt>
                <c:pt idx="8">
                  <c:v>486</c:v>
                </c:pt>
                <c:pt idx="9">
                  <c:v>763</c:v>
                </c:pt>
                <c:pt idx="10">
                  <c:v>1817</c:v>
                </c:pt>
                <c:pt idx="11">
                  <c:v>1974</c:v>
                </c:pt>
                <c:pt idx="12">
                  <c:v>1979</c:v>
                </c:pt>
                <c:pt idx="13">
                  <c:v>2028</c:v>
                </c:pt>
                <c:pt idx="14">
                  <c:v>2028</c:v>
                </c:pt>
                <c:pt idx="15">
                  <c:v>2098</c:v>
                </c:pt>
                <c:pt idx="16">
                  <c:v>2098</c:v>
                </c:pt>
                <c:pt idx="17">
                  <c:v>2098</c:v>
                </c:pt>
                <c:pt idx="18">
                  <c:v>4693</c:v>
                </c:pt>
                <c:pt idx="19">
                  <c:v>4694</c:v>
                </c:pt>
                <c:pt idx="20">
                  <c:v>4696</c:v>
                </c:pt>
                <c:pt idx="21">
                  <c:v>4697</c:v>
                </c:pt>
                <c:pt idx="22">
                  <c:v>4699</c:v>
                </c:pt>
                <c:pt idx="23">
                  <c:v>4706</c:v>
                </c:pt>
                <c:pt idx="24">
                  <c:v>4746</c:v>
                </c:pt>
                <c:pt idx="25">
                  <c:v>4845</c:v>
                </c:pt>
                <c:pt idx="26">
                  <c:v>4865</c:v>
                </c:pt>
                <c:pt idx="27">
                  <c:v>5012.5</c:v>
                </c:pt>
                <c:pt idx="28">
                  <c:v>5165.5</c:v>
                </c:pt>
                <c:pt idx="29">
                  <c:v>5270</c:v>
                </c:pt>
                <c:pt idx="30">
                  <c:v>5468.5</c:v>
                </c:pt>
                <c:pt idx="31">
                  <c:v>5482</c:v>
                </c:pt>
                <c:pt idx="32">
                  <c:v>5527</c:v>
                </c:pt>
                <c:pt idx="33">
                  <c:v>5611.5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  <c:pt idx="18">
                  <c:v>1.3083399999959511</c:v>
                </c:pt>
                <c:pt idx="19">
                  <c:v>0.60652000000118278</c:v>
                </c:pt>
                <c:pt idx="20">
                  <c:v>0.70117999999638414</c:v>
                </c:pt>
                <c:pt idx="21">
                  <c:v>-5.4000000091036782E-4</c:v>
                </c:pt>
                <c:pt idx="22">
                  <c:v>9.3919999999343418E-2</c:v>
                </c:pt>
                <c:pt idx="23">
                  <c:v>1.3335800000058953</c:v>
                </c:pt>
                <c:pt idx="24">
                  <c:v>0.7107800000012503</c:v>
                </c:pt>
                <c:pt idx="33">
                  <c:v>0.90732000000571134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76-40F4-ACDA-CB1517FAE7F3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5.0000000000000001E-4</c:v>
                  </c:pt>
                  <c:pt idx="27">
                    <c:v>8.0000000000000004E-4</c:v>
                  </c:pt>
                  <c:pt idx="28">
                    <c:v>1.1999999999999999E-3</c:v>
                  </c:pt>
                  <c:pt idx="29">
                    <c:v>1.09E-2</c:v>
                  </c:pt>
                  <c:pt idx="30">
                    <c:v>3.5999999999999999E-3</c:v>
                  </c:pt>
                  <c:pt idx="32">
                    <c:v>5.1000000000000004E-3</c:v>
                  </c:pt>
                  <c:pt idx="33">
                    <c:v>1.6000000000000001E-3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5.0000000000000001E-4</c:v>
                  </c:pt>
                  <c:pt idx="27">
                    <c:v>8.0000000000000004E-4</c:v>
                  </c:pt>
                  <c:pt idx="28">
                    <c:v>1.1999999999999999E-3</c:v>
                  </c:pt>
                  <c:pt idx="29">
                    <c:v>1.09E-2</c:v>
                  </c:pt>
                  <c:pt idx="30">
                    <c:v>3.5999999999999999E-3</c:v>
                  </c:pt>
                  <c:pt idx="32">
                    <c:v>5.1000000000000004E-3</c:v>
                  </c:pt>
                  <c:pt idx="3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325</c:v>
                </c:pt>
                <c:pt idx="5">
                  <c:v>362</c:v>
                </c:pt>
                <c:pt idx="6">
                  <c:v>362</c:v>
                </c:pt>
                <c:pt idx="7">
                  <c:v>404</c:v>
                </c:pt>
                <c:pt idx="8">
                  <c:v>486</c:v>
                </c:pt>
                <c:pt idx="9">
                  <c:v>763</c:v>
                </c:pt>
                <c:pt idx="10">
                  <c:v>1817</c:v>
                </c:pt>
                <c:pt idx="11">
                  <c:v>1974</c:v>
                </c:pt>
                <c:pt idx="12">
                  <c:v>1979</c:v>
                </c:pt>
                <c:pt idx="13">
                  <c:v>2028</c:v>
                </c:pt>
                <c:pt idx="14">
                  <c:v>2028</c:v>
                </c:pt>
                <c:pt idx="15">
                  <c:v>2098</c:v>
                </c:pt>
                <c:pt idx="16">
                  <c:v>2098</c:v>
                </c:pt>
                <c:pt idx="17">
                  <c:v>2098</c:v>
                </c:pt>
                <c:pt idx="18">
                  <c:v>4693</c:v>
                </c:pt>
                <c:pt idx="19">
                  <c:v>4694</c:v>
                </c:pt>
                <c:pt idx="20">
                  <c:v>4696</c:v>
                </c:pt>
                <c:pt idx="21">
                  <c:v>4697</c:v>
                </c:pt>
                <c:pt idx="22">
                  <c:v>4699</c:v>
                </c:pt>
                <c:pt idx="23">
                  <c:v>4706</c:v>
                </c:pt>
                <c:pt idx="24">
                  <c:v>4746</c:v>
                </c:pt>
                <c:pt idx="25">
                  <c:v>4845</c:v>
                </c:pt>
                <c:pt idx="26">
                  <c:v>4865</c:v>
                </c:pt>
                <c:pt idx="27">
                  <c:v>5012.5</c:v>
                </c:pt>
                <c:pt idx="28">
                  <c:v>5165.5</c:v>
                </c:pt>
                <c:pt idx="29">
                  <c:v>5270</c:v>
                </c:pt>
                <c:pt idx="30">
                  <c:v>5468.5</c:v>
                </c:pt>
                <c:pt idx="31">
                  <c:v>5482</c:v>
                </c:pt>
                <c:pt idx="32">
                  <c:v>5527</c:v>
                </c:pt>
                <c:pt idx="33">
                  <c:v>5611.5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76-40F4-ACDA-CB1517FAE7F3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5.0000000000000001E-4</c:v>
                  </c:pt>
                  <c:pt idx="27">
                    <c:v>8.0000000000000004E-4</c:v>
                  </c:pt>
                  <c:pt idx="28">
                    <c:v>1.1999999999999999E-3</c:v>
                  </c:pt>
                  <c:pt idx="29">
                    <c:v>1.09E-2</c:v>
                  </c:pt>
                  <c:pt idx="30">
                    <c:v>3.5999999999999999E-3</c:v>
                  </c:pt>
                  <c:pt idx="32">
                    <c:v>5.1000000000000004E-3</c:v>
                  </c:pt>
                  <c:pt idx="33">
                    <c:v>1.6000000000000001E-3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5.0000000000000001E-4</c:v>
                  </c:pt>
                  <c:pt idx="27">
                    <c:v>8.0000000000000004E-4</c:v>
                  </c:pt>
                  <c:pt idx="28">
                    <c:v>1.1999999999999999E-3</c:v>
                  </c:pt>
                  <c:pt idx="29">
                    <c:v>1.09E-2</c:v>
                  </c:pt>
                  <c:pt idx="30">
                    <c:v>3.5999999999999999E-3</c:v>
                  </c:pt>
                  <c:pt idx="32">
                    <c:v>5.1000000000000004E-3</c:v>
                  </c:pt>
                  <c:pt idx="3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325</c:v>
                </c:pt>
                <c:pt idx="5">
                  <c:v>362</c:v>
                </c:pt>
                <c:pt idx="6">
                  <c:v>362</c:v>
                </c:pt>
                <c:pt idx="7">
                  <c:v>404</c:v>
                </c:pt>
                <c:pt idx="8">
                  <c:v>486</c:v>
                </c:pt>
                <c:pt idx="9">
                  <c:v>763</c:v>
                </c:pt>
                <c:pt idx="10">
                  <c:v>1817</c:v>
                </c:pt>
                <c:pt idx="11">
                  <c:v>1974</c:v>
                </c:pt>
                <c:pt idx="12">
                  <c:v>1979</c:v>
                </c:pt>
                <c:pt idx="13">
                  <c:v>2028</c:v>
                </c:pt>
                <c:pt idx="14">
                  <c:v>2028</c:v>
                </c:pt>
                <c:pt idx="15">
                  <c:v>2098</c:v>
                </c:pt>
                <c:pt idx="16">
                  <c:v>2098</c:v>
                </c:pt>
                <c:pt idx="17">
                  <c:v>2098</c:v>
                </c:pt>
                <c:pt idx="18">
                  <c:v>4693</c:v>
                </c:pt>
                <c:pt idx="19">
                  <c:v>4694</c:v>
                </c:pt>
                <c:pt idx="20">
                  <c:v>4696</c:v>
                </c:pt>
                <c:pt idx="21">
                  <c:v>4697</c:v>
                </c:pt>
                <c:pt idx="22">
                  <c:v>4699</c:v>
                </c:pt>
                <c:pt idx="23">
                  <c:v>4706</c:v>
                </c:pt>
                <c:pt idx="24">
                  <c:v>4746</c:v>
                </c:pt>
                <c:pt idx="25">
                  <c:v>4845</c:v>
                </c:pt>
                <c:pt idx="26">
                  <c:v>4865</c:v>
                </c:pt>
                <c:pt idx="27">
                  <c:v>5012.5</c:v>
                </c:pt>
                <c:pt idx="28">
                  <c:v>5165.5</c:v>
                </c:pt>
                <c:pt idx="29">
                  <c:v>5270</c:v>
                </c:pt>
                <c:pt idx="30">
                  <c:v>5468.5</c:v>
                </c:pt>
                <c:pt idx="31">
                  <c:v>5482</c:v>
                </c:pt>
                <c:pt idx="32">
                  <c:v>5527</c:v>
                </c:pt>
                <c:pt idx="33">
                  <c:v>5611.5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76-40F4-ACDA-CB1517FAE7F3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5.0000000000000001E-4</c:v>
                  </c:pt>
                  <c:pt idx="27">
                    <c:v>8.0000000000000004E-4</c:v>
                  </c:pt>
                  <c:pt idx="28">
                    <c:v>1.1999999999999999E-3</c:v>
                  </c:pt>
                  <c:pt idx="29">
                    <c:v>1.09E-2</c:v>
                  </c:pt>
                  <c:pt idx="30">
                    <c:v>3.5999999999999999E-3</c:v>
                  </c:pt>
                  <c:pt idx="32">
                    <c:v>5.1000000000000004E-3</c:v>
                  </c:pt>
                  <c:pt idx="33">
                    <c:v>1.6000000000000001E-3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5.0000000000000001E-4</c:v>
                  </c:pt>
                  <c:pt idx="27">
                    <c:v>8.0000000000000004E-4</c:v>
                  </c:pt>
                  <c:pt idx="28">
                    <c:v>1.1999999999999999E-3</c:v>
                  </c:pt>
                  <c:pt idx="29">
                    <c:v>1.09E-2</c:v>
                  </c:pt>
                  <c:pt idx="30">
                    <c:v>3.5999999999999999E-3</c:v>
                  </c:pt>
                  <c:pt idx="32">
                    <c:v>5.1000000000000004E-3</c:v>
                  </c:pt>
                  <c:pt idx="33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325</c:v>
                </c:pt>
                <c:pt idx="5">
                  <c:v>362</c:v>
                </c:pt>
                <c:pt idx="6">
                  <c:v>362</c:v>
                </c:pt>
                <c:pt idx="7">
                  <c:v>404</c:v>
                </c:pt>
                <c:pt idx="8">
                  <c:v>486</c:v>
                </c:pt>
                <c:pt idx="9">
                  <c:v>763</c:v>
                </c:pt>
                <c:pt idx="10">
                  <c:v>1817</c:v>
                </c:pt>
                <c:pt idx="11">
                  <c:v>1974</c:v>
                </c:pt>
                <c:pt idx="12">
                  <c:v>1979</c:v>
                </c:pt>
                <c:pt idx="13">
                  <c:v>2028</c:v>
                </c:pt>
                <c:pt idx="14">
                  <c:v>2028</c:v>
                </c:pt>
                <c:pt idx="15">
                  <c:v>2098</c:v>
                </c:pt>
                <c:pt idx="16">
                  <c:v>2098</c:v>
                </c:pt>
                <c:pt idx="17">
                  <c:v>2098</c:v>
                </c:pt>
                <c:pt idx="18">
                  <c:v>4693</c:v>
                </c:pt>
                <c:pt idx="19">
                  <c:v>4694</c:v>
                </c:pt>
                <c:pt idx="20">
                  <c:v>4696</c:v>
                </c:pt>
                <c:pt idx="21">
                  <c:v>4697</c:v>
                </c:pt>
                <c:pt idx="22">
                  <c:v>4699</c:v>
                </c:pt>
                <c:pt idx="23">
                  <c:v>4706</c:v>
                </c:pt>
                <c:pt idx="24">
                  <c:v>4746</c:v>
                </c:pt>
                <c:pt idx="25">
                  <c:v>4845</c:v>
                </c:pt>
                <c:pt idx="26">
                  <c:v>4865</c:v>
                </c:pt>
                <c:pt idx="27">
                  <c:v>5012.5</c:v>
                </c:pt>
                <c:pt idx="28">
                  <c:v>5165.5</c:v>
                </c:pt>
                <c:pt idx="29">
                  <c:v>5270</c:v>
                </c:pt>
                <c:pt idx="30">
                  <c:v>5468.5</c:v>
                </c:pt>
                <c:pt idx="31">
                  <c:v>5482</c:v>
                </c:pt>
                <c:pt idx="32">
                  <c:v>5527</c:v>
                </c:pt>
                <c:pt idx="33">
                  <c:v>5611.5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76-40F4-ACDA-CB1517FAE7F3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325</c:v>
                </c:pt>
                <c:pt idx="5">
                  <c:v>362</c:v>
                </c:pt>
                <c:pt idx="6">
                  <c:v>362</c:v>
                </c:pt>
                <c:pt idx="7">
                  <c:v>404</c:v>
                </c:pt>
                <c:pt idx="8">
                  <c:v>486</c:v>
                </c:pt>
                <c:pt idx="9">
                  <c:v>763</c:v>
                </c:pt>
                <c:pt idx="10">
                  <c:v>1817</c:v>
                </c:pt>
                <c:pt idx="11">
                  <c:v>1974</c:v>
                </c:pt>
                <c:pt idx="12">
                  <c:v>1979</c:v>
                </c:pt>
                <c:pt idx="13">
                  <c:v>2028</c:v>
                </c:pt>
                <c:pt idx="14">
                  <c:v>2028</c:v>
                </c:pt>
                <c:pt idx="15">
                  <c:v>2098</c:v>
                </c:pt>
                <c:pt idx="16">
                  <c:v>2098</c:v>
                </c:pt>
                <c:pt idx="17">
                  <c:v>2098</c:v>
                </c:pt>
                <c:pt idx="18">
                  <c:v>4693</c:v>
                </c:pt>
                <c:pt idx="19">
                  <c:v>4694</c:v>
                </c:pt>
                <c:pt idx="20">
                  <c:v>4696</c:v>
                </c:pt>
                <c:pt idx="21">
                  <c:v>4697</c:v>
                </c:pt>
                <c:pt idx="22">
                  <c:v>4699</c:v>
                </c:pt>
                <c:pt idx="23">
                  <c:v>4706</c:v>
                </c:pt>
                <c:pt idx="24">
                  <c:v>4746</c:v>
                </c:pt>
                <c:pt idx="25">
                  <c:v>4845</c:v>
                </c:pt>
                <c:pt idx="26">
                  <c:v>4865</c:v>
                </c:pt>
                <c:pt idx="27">
                  <c:v>5012.5</c:v>
                </c:pt>
                <c:pt idx="28">
                  <c:v>5165.5</c:v>
                </c:pt>
                <c:pt idx="29">
                  <c:v>5270</c:v>
                </c:pt>
                <c:pt idx="30">
                  <c:v>5468.5</c:v>
                </c:pt>
                <c:pt idx="31">
                  <c:v>5482</c:v>
                </c:pt>
                <c:pt idx="32">
                  <c:v>5527</c:v>
                </c:pt>
                <c:pt idx="33">
                  <c:v>5611.5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-0.17994165390720832</c:v>
                </c:pt>
                <c:pt idx="1">
                  <c:v>-0.17994165390720832</c:v>
                </c:pt>
                <c:pt idx="2">
                  <c:v>-0.17994165390720832</c:v>
                </c:pt>
                <c:pt idx="3">
                  <c:v>-0.17994165390720832</c:v>
                </c:pt>
                <c:pt idx="4">
                  <c:v>-0.13649697940562103</c:v>
                </c:pt>
                <c:pt idx="5">
                  <c:v>-0.13155097030851726</c:v>
                </c:pt>
                <c:pt idx="6">
                  <c:v>-0.13155097030851726</c:v>
                </c:pt>
                <c:pt idx="7">
                  <c:v>-0.12593658160369675</c:v>
                </c:pt>
                <c:pt idx="8">
                  <c:v>-0.11497515603714241</c:v>
                </c:pt>
                <c:pt idx="9">
                  <c:v>-7.7946925769635703E-2</c:v>
                </c:pt>
                <c:pt idx="10">
                  <c:v>6.2947495537050452E-2</c:v>
                </c:pt>
                <c:pt idx="11">
                  <c:v>8.3934615219355718E-2</c:v>
                </c:pt>
                <c:pt idx="12">
                  <c:v>8.4602994827072425E-2</c:v>
                </c:pt>
                <c:pt idx="13">
                  <c:v>9.1153114982696376E-2</c:v>
                </c:pt>
                <c:pt idx="14">
                  <c:v>9.1153114982696376E-2</c:v>
                </c:pt>
                <c:pt idx="15">
                  <c:v>0.10051042949073055</c:v>
                </c:pt>
                <c:pt idx="16">
                  <c:v>0.10051042949073055</c:v>
                </c:pt>
                <c:pt idx="17">
                  <c:v>0.10051042949073055</c:v>
                </c:pt>
                <c:pt idx="18">
                  <c:v>0.44739944589571212</c:v>
                </c:pt>
                <c:pt idx="19">
                  <c:v>0.44753312181725546</c:v>
                </c:pt>
                <c:pt idx="20">
                  <c:v>0.44780047366034215</c:v>
                </c:pt>
                <c:pt idx="21">
                  <c:v>0.44793414958188549</c:v>
                </c:pt>
                <c:pt idx="22">
                  <c:v>0.44820150142497217</c:v>
                </c:pt>
                <c:pt idx="23">
                  <c:v>0.44913723287577556</c:v>
                </c:pt>
                <c:pt idx="24">
                  <c:v>0.45448426973750944</c:v>
                </c:pt>
                <c:pt idx="25">
                  <c:v>0.46771818597030068</c:v>
                </c:pt>
                <c:pt idx="26">
                  <c:v>0.47039170440116751</c:v>
                </c:pt>
                <c:pt idx="27">
                  <c:v>0.49010890282881103</c:v>
                </c:pt>
                <c:pt idx="28">
                  <c:v>0.51056131882494282</c:v>
                </c:pt>
                <c:pt idx="29">
                  <c:v>0.52453045262622244</c:v>
                </c:pt>
                <c:pt idx="30">
                  <c:v>0.5510651230525766</c:v>
                </c:pt>
                <c:pt idx="31">
                  <c:v>0.55286974799341171</c:v>
                </c:pt>
                <c:pt idx="32">
                  <c:v>0.55888516446286229</c:v>
                </c:pt>
                <c:pt idx="33">
                  <c:v>0.57018077983327498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76-40F4-ACDA-CB1517FAE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48352"/>
        <c:axId val="1"/>
      </c:scatterChart>
      <c:valAx>
        <c:axId val="914848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970916599878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48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32488689317711"/>
          <c:y val="0.92073298764483702"/>
          <c:w val="0.6752832228766234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381000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08FCFC1-D48D-FB80-D256-27B518D8D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83" TargetMode="External"/><Relationship Id="rId7" Type="http://schemas.openxmlformats.org/officeDocument/2006/relationships/hyperlink" Target="http://www.bav-astro.de/sfs/BAVM_link.php?BAVMnr=239" TargetMode="External"/><Relationship Id="rId2" Type="http://schemas.openxmlformats.org/officeDocument/2006/relationships/hyperlink" Target="http://www.bav-astro.de/sfs/BAVM_link.php?BAVMnr=173" TargetMode="External"/><Relationship Id="rId1" Type="http://schemas.openxmlformats.org/officeDocument/2006/relationships/hyperlink" Target="http://www.bav-astro.de/sfs/BAVM_link.php?BAVMnr=174" TargetMode="External"/><Relationship Id="rId6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www.bav-astro.de/sfs/BAVM_link.php?BAVMnr=215" TargetMode="External"/><Relationship Id="rId4" Type="http://schemas.openxmlformats.org/officeDocument/2006/relationships/hyperlink" Target="http://www.bav-astro.de/sfs/BAVM_link.php?BAVMnr=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tabSelected="1" workbookViewId="0">
      <pane xSplit="14" ySplit="21" topLeftCell="O34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32</v>
      </c>
    </row>
    <row r="2" spans="1:6" x14ac:dyDescent="0.2">
      <c r="A2" t="s">
        <v>26</v>
      </c>
      <c r="B2" t="s">
        <v>33</v>
      </c>
      <c r="C2" s="3"/>
      <c r="D2" s="3"/>
    </row>
    <row r="3" spans="1:6" ht="13.5" thickBot="1" x14ac:dyDescent="0.25"/>
    <row r="4" spans="1:6" ht="14.25" thickTop="1" thickBot="1" x14ac:dyDescent="0.25">
      <c r="A4" s="5" t="s">
        <v>2</v>
      </c>
      <c r="C4" s="8">
        <v>26427.575000000001</v>
      </c>
      <c r="D4" s="9">
        <v>5.5167200000000003</v>
      </c>
    </row>
    <row r="5" spans="1:6" ht="13.5" thickTop="1" x14ac:dyDescent="0.2">
      <c r="A5" s="10" t="s">
        <v>34</v>
      </c>
      <c r="B5" s="11"/>
      <c r="C5" s="12">
        <v>-9.5</v>
      </c>
      <c r="D5" s="11" t="s">
        <v>35</v>
      </c>
    </row>
    <row r="6" spans="1:6" x14ac:dyDescent="0.2">
      <c r="A6" s="5" t="s">
        <v>3</v>
      </c>
    </row>
    <row r="7" spans="1:6" x14ac:dyDescent="0.2">
      <c r="A7" t="s">
        <v>4</v>
      </c>
      <c r="C7">
        <f>+C4</f>
        <v>26427.575000000001</v>
      </c>
    </row>
    <row r="8" spans="1:6" x14ac:dyDescent="0.2">
      <c r="A8" t="s">
        <v>5</v>
      </c>
      <c r="C8">
        <f>+D4</f>
        <v>5.5167200000000003</v>
      </c>
    </row>
    <row r="9" spans="1:6" x14ac:dyDescent="0.2">
      <c r="A9" s="27" t="s">
        <v>41</v>
      </c>
      <c r="B9" s="28">
        <v>21</v>
      </c>
      <c r="C9" s="25" t="str">
        <f>"F"&amp;B9</f>
        <v>F21</v>
      </c>
      <c r="D9" s="26" t="str">
        <f>"G"&amp;B9</f>
        <v>G21</v>
      </c>
    </row>
    <row r="10" spans="1:6" ht="13.5" thickBot="1" x14ac:dyDescent="0.25">
      <c r="A10" s="11"/>
      <c r="B10" s="11"/>
      <c r="C10" s="4" t="s">
        <v>22</v>
      </c>
      <c r="D10" s="4" t="s">
        <v>23</v>
      </c>
      <c r="E10" s="11"/>
    </row>
    <row r="11" spans="1:6" x14ac:dyDescent="0.2">
      <c r="A11" s="11" t="s">
        <v>18</v>
      </c>
      <c r="B11" s="11"/>
      <c r="C11" s="24">
        <f ca="1">INTERCEPT(INDIRECT($D$9):G992,INDIRECT($C$9):F992)</f>
        <v>-0.17994165390720832</v>
      </c>
      <c r="D11" s="3"/>
      <c r="E11" s="11"/>
    </row>
    <row r="12" spans="1:6" x14ac:dyDescent="0.2">
      <c r="A12" s="11" t="s">
        <v>19</v>
      </c>
      <c r="B12" s="11"/>
      <c r="C12" s="24">
        <f ca="1">SLOPE(INDIRECT($D$9):G992,INDIRECT($C$9):F992)</f>
        <v>1.336759215433455E-4</v>
      </c>
      <c r="D12" s="3"/>
      <c r="E12" s="11"/>
    </row>
    <row r="13" spans="1:6" x14ac:dyDescent="0.2">
      <c r="A13" s="11" t="s">
        <v>21</v>
      </c>
      <c r="B13" s="11"/>
      <c r="C13" s="3" t="s">
        <v>16</v>
      </c>
    </row>
    <row r="14" spans="1:6" x14ac:dyDescent="0.2">
      <c r="A14" s="11"/>
      <c r="B14" s="11"/>
      <c r="C14" s="11"/>
    </row>
    <row r="15" spans="1:6" x14ac:dyDescent="0.2">
      <c r="A15" s="13" t="s">
        <v>20</v>
      </c>
      <c r="B15" s="11"/>
      <c r="C15" s="14">
        <f ca="1">(C7+C11)+(C8+C12)*INT(MAX(F21:F3533))</f>
        <v>57382.461033941872</v>
      </c>
      <c r="E15" s="15" t="s">
        <v>44</v>
      </c>
      <c r="F15" s="12">
        <v>1</v>
      </c>
    </row>
    <row r="16" spans="1:6" x14ac:dyDescent="0.2">
      <c r="A16" s="17" t="s">
        <v>6</v>
      </c>
      <c r="B16" s="11"/>
      <c r="C16" s="18">
        <f ca="1">+C8+C12</f>
        <v>5.5168536759215439</v>
      </c>
      <c r="E16" s="15" t="s">
        <v>36</v>
      </c>
      <c r="F16" s="16">
        <f ca="1">NOW()+15018.5+$C$5/24</f>
        <v>60332.67175509259</v>
      </c>
    </row>
    <row r="17" spans="1:17" ht="13.5" thickBot="1" x14ac:dyDescent="0.25">
      <c r="A17" s="15" t="s">
        <v>30</v>
      </c>
      <c r="B17" s="11"/>
      <c r="C17" s="11">
        <f>COUNT(C21:C2191)</f>
        <v>34</v>
      </c>
      <c r="E17" s="15" t="s">
        <v>45</v>
      </c>
      <c r="F17" s="16">
        <f ca="1">ROUND(2*(F16-$C$7)/$C$8,0)/2+F15</f>
        <v>6147</v>
      </c>
    </row>
    <row r="18" spans="1:17" ht="14.25" thickTop="1" thickBot="1" x14ac:dyDescent="0.25">
      <c r="A18" s="17" t="s">
        <v>7</v>
      </c>
      <c r="B18" s="11"/>
      <c r="C18" s="20">
        <f ca="1">+C15</f>
        <v>57382.461033941872</v>
      </c>
      <c r="D18" s="21">
        <f ca="1">+C16</f>
        <v>5.5168536759215439</v>
      </c>
      <c r="E18" s="15" t="s">
        <v>37</v>
      </c>
      <c r="F18" s="26">
        <f ca="1">ROUND(2*(F16-$C$15)/$C$16,0)/2+F15</f>
        <v>536</v>
      </c>
    </row>
    <row r="19" spans="1:17" ht="13.5" thickTop="1" x14ac:dyDescent="0.2">
      <c r="E19" s="15" t="s">
        <v>38</v>
      </c>
      <c r="F19" s="19">
        <f ca="1">+$C$15+$C$16*F18-15018.5-$C$5/24</f>
        <v>45321.390437569156</v>
      </c>
    </row>
    <row r="20" spans="1:17" ht="13.5" thickBot="1" x14ac:dyDescent="0.25">
      <c r="A20" s="4" t="s">
        <v>8</v>
      </c>
      <c r="B20" s="4" t="s">
        <v>9</v>
      </c>
      <c r="C20" s="4" t="s">
        <v>10</v>
      </c>
      <c r="D20" s="4" t="s">
        <v>15</v>
      </c>
      <c r="E20" s="4" t="s">
        <v>11</v>
      </c>
      <c r="F20" s="4" t="s">
        <v>12</v>
      </c>
      <c r="G20" s="4" t="s">
        <v>13</v>
      </c>
      <c r="H20" s="7" t="s">
        <v>58</v>
      </c>
      <c r="I20" s="7" t="s">
        <v>43</v>
      </c>
      <c r="J20" s="7" t="s">
        <v>55</v>
      </c>
      <c r="K20" s="7" t="s">
        <v>53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</row>
    <row r="21" spans="1:17" x14ac:dyDescent="0.2">
      <c r="A21" s="55" t="s">
        <v>66</v>
      </c>
      <c r="B21" s="56" t="s">
        <v>40</v>
      </c>
      <c r="C21" s="55">
        <v>26427.574000000001</v>
      </c>
      <c r="D21" s="55" t="s">
        <v>43</v>
      </c>
      <c r="E21">
        <f t="shared" ref="E21:E54" si="0">+(C21-C$7)/C$8</f>
        <v>-1.8126712978068976E-4</v>
      </c>
      <c r="F21">
        <f t="shared" ref="F21:F54" si="1">ROUND(2*E21,0)/2</f>
        <v>0</v>
      </c>
      <c r="G21">
        <f t="shared" ref="G21:G54" si="2">+C21-(C$7+F21*C$8)</f>
        <v>-1.0000000002037268E-3</v>
      </c>
      <c r="I21">
        <f>+G21</f>
        <v>-1.0000000002037268E-3</v>
      </c>
      <c r="O21">
        <f t="shared" ref="O21:O54" ca="1" si="3">+C$11+C$12*$F21</f>
        <v>-0.17994165390720832</v>
      </c>
      <c r="Q21" s="2">
        <f t="shared" ref="Q21:Q54" si="4">+C21-15018.5</f>
        <v>11409.074000000001</v>
      </c>
    </row>
    <row r="22" spans="1:17" x14ac:dyDescent="0.2">
      <c r="A22" t="s">
        <v>14</v>
      </c>
      <c r="C22" s="22">
        <v>26427.575000000001</v>
      </c>
      <c r="D22" s="22" t="s">
        <v>16</v>
      </c>
      <c r="E22">
        <f t="shared" si="0"/>
        <v>0</v>
      </c>
      <c r="F22">
        <f t="shared" si="1"/>
        <v>0</v>
      </c>
      <c r="G22">
        <f t="shared" si="2"/>
        <v>0</v>
      </c>
      <c r="H22">
        <v>0</v>
      </c>
      <c r="O22">
        <f t="shared" ca="1" si="3"/>
        <v>-0.17994165390720832</v>
      </c>
      <c r="Q22" s="2">
        <f t="shared" si="4"/>
        <v>11409.075000000001</v>
      </c>
    </row>
    <row r="23" spans="1:17" x14ac:dyDescent="0.2">
      <c r="A23" s="55" t="s">
        <v>66</v>
      </c>
      <c r="B23" s="56" t="s">
        <v>40</v>
      </c>
      <c r="C23" s="55">
        <v>26427.609</v>
      </c>
      <c r="D23" s="55" t="s">
        <v>43</v>
      </c>
      <c r="E23">
        <f t="shared" si="0"/>
        <v>6.1630824112245599E-3</v>
      </c>
      <c r="F23">
        <f t="shared" si="1"/>
        <v>0</v>
      </c>
      <c r="G23">
        <f t="shared" si="2"/>
        <v>3.3999999999650754E-2</v>
      </c>
      <c r="I23">
        <f t="shared" ref="I23:I33" si="5">+G23</f>
        <v>3.3999999999650754E-2</v>
      </c>
      <c r="O23">
        <f t="shared" ca="1" si="3"/>
        <v>-0.17994165390720832</v>
      </c>
      <c r="Q23" s="2">
        <f t="shared" si="4"/>
        <v>11409.109</v>
      </c>
    </row>
    <row r="24" spans="1:17" x14ac:dyDescent="0.2">
      <c r="A24" s="55" t="s">
        <v>66</v>
      </c>
      <c r="B24" s="56" t="s">
        <v>40</v>
      </c>
      <c r="C24" s="55">
        <v>26427.634999999998</v>
      </c>
      <c r="D24" s="55" t="s">
        <v>43</v>
      </c>
      <c r="E24">
        <f t="shared" si="0"/>
        <v>1.0876027784203601E-2</v>
      </c>
      <c r="F24">
        <f t="shared" si="1"/>
        <v>0</v>
      </c>
      <c r="G24">
        <f t="shared" si="2"/>
        <v>5.9999999997671694E-2</v>
      </c>
      <c r="I24">
        <f t="shared" si="5"/>
        <v>5.9999999997671694E-2</v>
      </c>
      <c r="O24">
        <f t="shared" ca="1" si="3"/>
        <v>-0.17994165390720832</v>
      </c>
      <c r="Q24" s="2">
        <f t="shared" si="4"/>
        <v>11409.134999999998</v>
      </c>
    </row>
    <row r="25" spans="1:17" x14ac:dyDescent="0.2">
      <c r="A25" s="55" t="s">
        <v>66</v>
      </c>
      <c r="B25" s="56" t="s">
        <v>40</v>
      </c>
      <c r="C25" s="55">
        <v>28220.309000000001</v>
      </c>
      <c r="D25" s="55" t="s">
        <v>43</v>
      </c>
      <c r="E25">
        <f t="shared" si="0"/>
        <v>324.9637465740513</v>
      </c>
      <c r="F25">
        <f t="shared" si="1"/>
        <v>325</v>
      </c>
      <c r="G25">
        <f t="shared" si="2"/>
        <v>-0.2000000000007276</v>
      </c>
      <c r="I25">
        <f t="shared" si="5"/>
        <v>-0.2000000000007276</v>
      </c>
      <c r="O25">
        <f t="shared" ca="1" si="3"/>
        <v>-0.13649697940562103</v>
      </c>
      <c r="Q25" s="2">
        <f t="shared" si="4"/>
        <v>13201.809000000001</v>
      </c>
    </row>
    <row r="26" spans="1:17" x14ac:dyDescent="0.2">
      <c r="A26" s="55" t="s">
        <v>66</v>
      </c>
      <c r="B26" s="56" t="s">
        <v>40</v>
      </c>
      <c r="C26" s="55">
        <v>28424.481</v>
      </c>
      <c r="D26" s="55" t="s">
        <v>43</v>
      </c>
      <c r="E26">
        <f t="shared" si="0"/>
        <v>361.97341898809418</v>
      </c>
      <c r="F26">
        <f t="shared" si="1"/>
        <v>362</v>
      </c>
      <c r="G26">
        <f t="shared" si="2"/>
        <v>-0.14664000000266242</v>
      </c>
      <c r="I26">
        <f t="shared" si="5"/>
        <v>-0.14664000000266242</v>
      </c>
      <c r="O26">
        <f t="shared" ca="1" si="3"/>
        <v>-0.13155097030851726</v>
      </c>
      <c r="Q26" s="2">
        <f t="shared" si="4"/>
        <v>13405.981</v>
      </c>
    </row>
    <row r="27" spans="1:17" x14ac:dyDescent="0.2">
      <c r="A27" s="55" t="s">
        <v>66</v>
      </c>
      <c r="B27" s="56" t="s">
        <v>40</v>
      </c>
      <c r="C27" s="55">
        <v>28424.554</v>
      </c>
      <c r="D27" s="55" t="s">
        <v>43</v>
      </c>
      <c r="E27">
        <f t="shared" si="0"/>
        <v>361.98665148856554</v>
      </c>
      <c r="F27">
        <f t="shared" si="1"/>
        <v>362</v>
      </c>
      <c r="G27">
        <f t="shared" si="2"/>
        <v>-7.3640000002342276E-2</v>
      </c>
      <c r="I27">
        <f t="shared" si="5"/>
        <v>-7.3640000002342276E-2</v>
      </c>
      <c r="O27">
        <f t="shared" ca="1" si="3"/>
        <v>-0.13155097030851726</v>
      </c>
      <c r="Q27" s="2">
        <f t="shared" si="4"/>
        <v>13406.054</v>
      </c>
    </row>
    <row r="28" spans="1:17" x14ac:dyDescent="0.2">
      <c r="A28" s="55" t="s">
        <v>66</v>
      </c>
      <c r="B28" s="56" t="s">
        <v>40</v>
      </c>
      <c r="C28" s="55">
        <v>28656.365000000002</v>
      </c>
      <c r="D28" s="55" t="s">
        <v>43</v>
      </c>
      <c r="E28">
        <f t="shared" si="0"/>
        <v>404.00636610159671</v>
      </c>
      <c r="F28">
        <f t="shared" si="1"/>
        <v>404</v>
      </c>
      <c r="G28">
        <f t="shared" si="2"/>
        <v>3.5120000000461005E-2</v>
      </c>
      <c r="I28">
        <f t="shared" si="5"/>
        <v>3.5120000000461005E-2</v>
      </c>
      <c r="O28">
        <f t="shared" ca="1" si="3"/>
        <v>-0.12593658160369675</v>
      </c>
      <c r="Q28" s="2">
        <f t="shared" si="4"/>
        <v>13637.865000000002</v>
      </c>
    </row>
    <row r="29" spans="1:17" x14ac:dyDescent="0.2">
      <c r="A29" s="55" t="s">
        <v>66</v>
      </c>
      <c r="B29" s="56" t="s">
        <v>40</v>
      </c>
      <c r="C29" s="55">
        <v>29108.518</v>
      </c>
      <c r="D29" s="55" t="s">
        <v>43</v>
      </c>
      <c r="E29">
        <f t="shared" si="0"/>
        <v>485.9668426166271</v>
      </c>
      <c r="F29">
        <f t="shared" si="1"/>
        <v>486</v>
      </c>
      <c r="G29">
        <f t="shared" si="2"/>
        <v>-0.18291999999928521</v>
      </c>
      <c r="I29">
        <f t="shared" si="5"/>
        <v>-0.18291999999928521</v>
      </c>
      <c r="O29">
        <f t="shared" ca="1" si="3"/>
        <v>-0.11497515603714241</v>
      </c>
      <c r="Q29" s="2">
        <f t="shared" si="4"/>
        <v>14090.018</v>
      </c>
    </row>
    <row r="30" spans="1:17" x14ac:dyDescent="0.2">
      <c r="A30" s="55" t="s">
        <v>66</v>
      </c>
      <c r="B30" s="56" t="s">
        <v>40</v>
      </c>
      <c r="C30" s="55">
        <v>30636.448</v>
      </c>
      <c r="D30" s="55" t="s">
        <v>43</v>
      </c>
      <c r="E30">
        <f t="shared" si="0"/>
        <v>762.93032816601158</v>
      </c>
      <c r="F30">
        <f t="shared" si="1"/>
        <v>763</v>
      </c>
      <c r="G30">
        <f t="shared" si="2"/>
        <v>-0.38436000000001513</v>
      </c>
      <c r="I30">
        <f t="shared" si="5"/>
        <v>-0.38436000000001513</v>
      </c>
      <c r="O30">
        <f t="shared" ca="1" si="3"/>
        <v>-7.7946925769635703E-2</v>
      </c>
      <c r="Q30" s="2">
        <f t="shared" si="4"/>
        <v>15617.948</v>
      </c>
    </row>
    <row r="31" spans="1:17" x14ac:dyDescent="0.2">
      <c r="A31" s="55" t="s">
        <v>66</v>
      </c>
      <c r="B31" s="56" t="s">
        <v>40</v>
      </c>
      <c r="C31" s="55">
        <v>36451.593999999997</v>
      </c>
      <c r="D31" s="55" t="s">
        <v>43</v>
      </c>
      <c r="E31">
        <f t="shared" si="0"/>
        <v>1817.0251526269226</v>
      </c>
      <c r="F31">
        <f t="shared" si="1"/>
        <v>1817</v>
      </c>
      <c r="G31">
        <f t="shared" si="2"/>
        <v>0.13875999999436317</v>
      </c>
      <c r="I31">
        <f t="shared" si="5"/>
        <v>0.13875999999436317</v>
      </c>
      <c r="O31">
        <f t="shared" ca="1" si="3"/>
        <v>6.2947495537050452E-2</v>
      </c>
      <c r="Q31" s="2">
        <f t="shared" si="4"/>
        <v>21433.093999999997</v>
      </c>
    </row>
    <row r="32" spans="1:17" x14ac:dyDescent="0.2">
      <c r="A32" s="55" t="s">
        <v>66</v>
      </c>
      <c r="B32" s="56" t="s">
        <v>40</v>
      </c>
      <c r="C32" s="55">
        <v>37317.381999999998</v>
      </c>
      <c r="D32" s="55" t="s">
        <v>43</v>
      </c>
      <c r="E32">
        <f t="shared" si="0"/>
        <v>1973.9640583535138</v>
      </c>
      <c r="F32">
        <f t="shared" si="1"/>
        <v>1974</v>
      </c>
      <c r="G32">
        <f t="shared" si="2"/>
        <v>-0.19828000000416068</v>
      </c>
      <c r="I32">
        <f t="shared" si="5"/>
        <v>-0.19828000000416068</v>
      </c>
      <c r="O32">
        <f t="shared" ca="1" si="3"/>
        <v>8.3934615219355718E-2</v>
      </c>
      <c r="Q32" s="2">
        <f t="shared" si="4"/>
        <v>22298.881999999998</v>
      </c>
    </row>
    <row r="33" spans="1:17" x14ac:dyDescent="0.2">
      <c r="A33" s="55" t="s">
        <v>66</v>
      </c>
      <c r="B33" s="56" t="s">
        <v>40</v>
      </c>
      <c r="C33" s="55">
        <v>37345.285000000003</v>
      </c>
      <c r="D33" s="55" t="s">
        <v>43</v>
      </c>
      <c r="E33">
        <f t="shared" si="0"/>
        <v>1979.0219550747549</v>
      </c>
      <c r="F33">
        <f t="shared" si="1"/>
        <v>1979</v>
      </c>
      <c r="G33">
        <f t="shared" si="2"/>
        <v>0.1211200000034296</v>
      </c>
      <c r="I33">
        <f t="shared" si="5"/>
        <v>0.1211200000034296</v>
      </c>
      <c r="O33">
        <f t="shared" ca="1" si="3"/>
        <v>8.4602994827072425E-2</v>
      </c>
      <c r="Q33" s="2">
        <f t="shared" si="4"/>
        <v>22326.785000000003</v>
      </c>
    </row>
    <row r="34" spans="1:17" x14ac:dyDescent="0.2">
      <c r="A34" s="55" t="s">
        <v>66</v>
      </c>
      <c r="B34" s="56" t="s">
        <v>40</v>
      </c>
      <c r="C34" s="55">
        <v>37615.341999999997</v>
      </c>
      <c r="D34" s="55" t="s">
        <v>43</v>
      </c>
      <c r="E34">
        <f t="shared" si="0"/>
        <v>2027.9744123319647</v>
      </c>
      <c r="F34">
        <f t="shared" si="1"/>
        <v>2028</v>
      </c>
      <c r="G34">
        <f t="shared" si="2"/>
        <v>-0.14116000000649365</v>
      </c>
      <c r="I34">
        <f>+G34</f>
        <v>-0.14116000000649365</v>
      </c>
      <c r="O34">
        <f t="shared" ca="1" si="3"/>
        <v>9.1153114982696376E-2</v>
      </c>
      <c r="Q34" s="2">
        <f t="shared" si="4"/>
        <v>22596.841999999997</v>
      </c>
    </row>
    <row r="35" spans="1:17" x14ac:dyDescent="0.2">
      <c r="A35" s="55" t="s">
        <v>66</v>
      </c>
      <c r="B35" s="56" t="s">
        <v>40</v>
      </c>
      <c r="C35" s="55">
        <v>37615.442000000003</v>
      </c>
      <c r="D35" s="55" t="s">
        <v>43</v>
      </c>
      <c r="E35">
        <f t="shared" si="0"/>
        <v>2027.99253904494</v>
      </c>
      <c r="F35">
        <f t="shared" si="1"/>
        <v>2028</v>
      </c>
      <c r="G35">
        <f t="shared" si="2"/>
        <v>-4.1160000000672881E-2</v>
      </c>
      <c r="I35">
        <f>+G35</f>
        <v>-4.1160000000672881E-2</v>
      </c>
      <c r="O35">
        <f t="shared" ca="1" si="3"/>
        <v>9.1153114982696376E-2</v>
      </c>
      <c r="Q35" s="2">
        <f t="shared" si="4"/>
        <v>22596.942000000003</v>
      </c>
    </row>
    <row r="36" spans="1:17" x14ac:dyDescent="0.2">
      <c r="A36" s="55" t="s">
        <v>66</v>
      </c>
      <c r="B36" s="56" t="s">
        <v>40</v>
      </c>
      <c r="C36" s="55">
        <v>38001.453999999998</v>
      </c>
      <c r="D36" s="55" t="s">
        <v>43</v>
      </c>
      <c r="E36">
        <f t="shared" si="0"/>
        <v>2097.9638263315878</v>
      </c>
      <c r="F36">
        <f t="shared" si="1"/>
        <v>2098</v>
      </c>
      <c r="G36">
        <f t="shared" si="2"/>
        <v>-0.19956000000092899</v>
      </c>
      <c r="I36">
        <f>+G36</f>
        <v>-0.19956000000092899</v>
      </c>
      <c r="O36">
        <f t="shared" ca="1" si="3"/>
        <v>0.10051042949073055</v>
      </c>
      <c r="Q36" s="2">
        <f t="shared" si="4"/>
        <v>22982.953999999998</v>
      </c>
    </row>
    <row r="37" spans="1:17" x14ac:dyDescent="0.2">
      <c r="A37" s="55" t="s">
        <v>66</v>
      </c>
      <c r="B37" s="56" t="s">
        <v>40</v>
      </c>
      <c r="C37" s="55">
        <v>38001.500999999997</v>
      </c>
      <c r="D37" s="55" t="s">
        <v>43</v>
      </c>
      <c r="E37">
        <f t="shared" si="0"/>
        <v>2097.9723458866856</v>
      </c>
      <c r="F37">
        <f t="shared" si="1"/>
        <v>2098</v>
      </c>
      <c r="G37">
        <f t="shared" si="2"/>
        <v>-0.15256000000226777</v>
      </c>
      <c r="I37">
        <f>+G37</f>
        <v>-0.15256000000226777</v>
      </c>
      <c r="O37">
        <f t="shared" ca="1" si="3"/>
        <v>0.10051042949073055</v>
      </c>
      <c r="Q37" s="2">
        <f t="shared" si="4"/>
        <v>22983.000999999997</v>
      </c>
    </row>
    <row r="38" spans="1:17" x14ac:dyDescent="0.2">
      <c r="A38" s="55" t="s">
        <v>66</v>
      </c>
      <c r="B38" s="56" t="s">
        <v>40</v>
      </c>
      <c r="C38" s="55">
        <v>38001.548999999999</v>
      </c>
      <c r="D38" s="55" t="s">
        <v>43</v>
      </c>
      <c r="E38">
        <f t="shared" si="0"/>
        <v>2097.9810467089137</v>
      </c>
      <c r="F38">
        <f t="shared" si="1"/>
        <v>2098</v>
      </c>
      <c r="G38">
        <f t="shared" si="2"/>
        <v>-0.10455999999976484</v>
      </c>
      <c r="I38">
        <f>+G38</f>
        <v>-0.10455999999976484</v>
      </c>
      <c r="O38">
        <f t="shared" ca="1" si="3"/>
        <v>0.10051042949073055</v>
      </c>
      <c r="Q38" s="2">
        <f t="shared" si="4"/>
        <v>22983.048999999999</v>
      </c>
    </row>
    <row r="39" spans="1:17" x14ac:dyDescent="0.2">
      <c r="A39" s="55" t="s">
        <v>120</v>
      </c>
      <c r="B39" s="56" t="s">
        <v>47</v>
      </c>
      <c r="C39" s="55">
        <v>52318.850299999998</v>
      </c>
      <c r="D39" s="55" t="s">
        <v>43</v>
      </c>
      <c r="E39">
        <f t="shared" si="0"/>
        <v>4693.2371590365283</v>
      </c>
      <c r="F39">
        <f t="shared" si="1"/>
        <v>4693</v>
      </c>
      <c r="G39">
        <f t="shared" si="2"/>
        <v>1.3083399999959511</v>
      </c>
      <c r="K39">
        <f t="shared" ref="K39:K45" si="6">+G39</f>
        <v>1.3083399999959511</v>
      </c>
      <c r="O39">
        <f t="shared" ca="1" si="3"/>
        <v>0.44739944589571212</v>
      </c>
      <c r="Q39" s="2">
        <f t="shared" si="4"/>
        <v>37300.350299999998</v>
      </c>
    </row>
    <row r="40" spans="1:17" x14ac:dyDescent="0.2">
      <c r="A40" s="55" t="s">
        <v>120</v>
      </c>
      <c r="B40" s="56" t="s">
        <v>47</v>
      </c>
      <c r="C40" s="55">
        <v>52323.665200000003</v>
      </c>
      <c r="D40" s="55" t="s">
        <v>43</v>
      </c>
      <c r="E40">
        <f t="shared" si="0"/>
        <v>4694.109942139532</v>
      </c>
      <c r="F40">
        <f t="shared" si="1"/>
        <v>4694</v>
      </c>
      <c r="G40">
        <f t="shared" si="2"/>
        <v>0.60652000000118278</v>
      </c>
      <c r="K40">
        <f t="shared" si="6"/>
        <v>0.60652000000118278</v>
      </c>
      <c r="O40">
        <f t="shared" ca="1" si="3"/>
        <v>0.44753312181725546</v>
      </c>
      <c r="Q40" s="2">
        <f t="shared" si="4"/>
        <v>37305.165200000003</v>
      </c>
    </row>
    <row r="41" spans="1:17" x14ac:dyDescent="0.2">
      <c r="A41" s="55" t="s">
        <v>120</v>
      </c>
      <c r="B41" s="56" t="s">
        <v>47</v>
      </c>
      <c r="C41" s="55">
        <v>52334.793299999998</v>
      </c>
      <c r="D41" s="55" t="s">
        <v>43</v>
      </c>
      <c r="E41">
        <f t="shared" si="0"/>
        <v>4696.1271008860331</v>
      </c>
      <c r="F41">
        <f t="shared" si="1"/>
        <v>4696</v>
      </c>
      <c r="G41">
        <f t="shared" si="2"/>
        <v>0.70117999999638414</v>
      </c>
      <c r="K41">
        <f t="shared" si="6"/>
        <v>0.70117999999638414</v>
      </c>
      <c r="O41">
        <f t="shared" ca="1" si="3"/>
        <v>0.44780047366034215</v>
      </c>
      <c r="Q41" s="2">
        <f t="shared" si="4"/>
        <v>37316.293299999998</v>
      </c>
    </row>
    <row r="42" spans="1:17" x14ac:dyDescent="0.2">
      <c r="A42" s="55" t="s">
        <v>120</v>
      </c>
      <c r="B42" s="56" t="s">
        <v>47</v>
      </c>
      <c r="C42" s="55">
        <v>52339.6083</v>
      </c>
      <c r="D42" s="55" t="s">
        <v>43</v>
      </c>
      <c r="E42">
        <f t="shared" si="0"/>
        <v>4696.9999021157491</v>
      </c>
      <c r="F42">
        <f t="shared" si="1"/>
        <v>4697</v>
      </c>
      <c r="G42">
        <f t="shared" si="2"/>
        <v>-5.4000000091036782E-4</v>
      </c>
      <c r="K42">
        <f t="shared" si="6"/>
        <v>-5.4000000091036782E-4</v>
      </c>
      <c r="O42">
        <f t="shared" ca="1" si="3"/>
        <v>0.44793414958188549</v>
      </c>
      <c r="Q42" s="2">
        <f t="shared" si="4"/>
        <v>37321.1083</v>
      </c>
    </row>
    <row r="43" spans="1:17" x14ac:dyDescent="0.2">
      <c r="A43" s="55" t="s">
        <v>120</v>
      </c>
      <c r="B43" s="56" t="s">
        <v>47</v>
      </c>
      <c r="C43" s="55">
        <v>52350.736199999999</v>
      </c>
      <c r="D43" s="55" t="s">
        <v>43</v>
      </c>
      <c r="E43">
        <f t="shared" si="0"/>
        <v>4699.0170246088246</v>
      </c>
      <c r="F43">
        <f t="shared" si="1"/>
        <v>4699</v>
      </c>
      <c r="G43">
        <f t="shared" si="2"/>
        <v>9.3919999999343418E-2</v>
      </c>
      <c r="K43">
        <f t="shared" si="6"/>
        <v>9.3919999999343418E-2</v>
      </c>
      <c r="O43">
        <f t="shared" ca="1" si="3"/>
        <v>0.44820150142497217</v>
      </c>
      <c r="Q43" s="2">
        <f t="shared" si="4"/>
        <v>37332.236199999999</v>
      </c>
    </row>
    <row r="44" spans="1:17" x14ac:dyDescent="0.2">
      <c r="A44" s="55" t="s">
        <v>120</v>
      </c>
      <c r="B44" s="56" t="s">
        <v>40</v>
      </c>
      <c r="C44" s="55">
        <v>52390.592900000003</v>
      </c>
      <c r="D44" s="55" t="s">
        <v>43</v>
      </c>
      <c r="E44">
        <f t="shared" si="0"/>
        <v>4706.2417342188837</v>
      </c>
      <c r="F44">
        <f t="shared" si="1"/>
        <v>4706</v>
      </c>
      <c r="G44">
        <f t="shared" si="2"/>
        <v>1.3335800000058953</v>
      </c>
      <c r="K44">
        <f t="shared" si="6"/>
        <v>1.3335800000058953</v>
      </c>
      <c r="O44">
        <f t="shared" ca="1" si="3"/>
        <v>0.44913723287577556</v>
      </c>
      <c r="Q44" s="2">
        <f t="shared" si="4"/>
        <v>37372.092900000003</v>
      </c>
    </row>
    <row r="45" spans="1:17" x14ac:dyDescent="0.2">
      <c r="A45" s="55" t="s">
        <v>120</v>
      </c>
      <c r="B45" s="56" t="s">
        <v>47</v>
      </c>
      <c r="C45" s="55">
        <v>52610.638899999998</v>
      </c>
      <c r="D45" s="55" t="s">
        <v>43</v>
      </c>
      <c r="E45">
        <f t="shared" si="0"/>
        <v>4746.1288410504785</v>
      </c>
      <c r="F45">
        <f t="shared" si="1"/>
        <v>4746</v>
      </c>
      <c r="G45">
        <f t="shared" si="2"/>
        <v>0.7107800000012503</v>
      </c>
      <c r="K45">
        <f t="shared" si="6"/>
        <v>0.7107800000012503</v>
      </c>
      <c r="O45">
        <f t="shared" ca="1" si="3"/>
        <v>0.45448426973750944</v>
      </c>
      <c r="Q45" s="2">
        <f t="shared" si="4"/>
        <v>37592.138899999998</v>
      </c>
    </row>
    <row r="46" spans="1:17" x14ac:dyDescent="0.2">
      <c r="A46" s="29" t="s">
        <v>42</v>
      </c>
      <c r="B46" s="30" t="s">
        <v>40</v>
      </c>
      <c r="C46" s="29">
        <v>53155.913999999997</v>
      </c>
      <c r="D46" s="29" t="s">
        <v>43</v>
      </c>
      <c r="E46">
        <f t="shared" si="0"/>
        <v>4844.9692933482202</v>
      </c>
      <c r="F46">
        <f t="shared" si="1"/>
        <v>4845</v>
      </c>
      <c r="G46">
        <f t="shared" si="2"/>
        <v>-0.16940000000613509</v>
      </c>
      <c r="I46">
        <f>+G46</f>
        <v>-0.16940000000613509</v>
      </c>
      <c r="O46">
        <f t="shared" ca="1" si="3"/>
        <v>0.46771818597030068</v>
      </c>
      <c r="Q46" s="2">
        <f t="shared" si="4"/>
        <v>38137.413999999997</v>
      </c>
    </row>
    <row r="47" spans="1:17" x14ac:dyDescent="0.2">
      <c r="A47" s="31" t="s">
        <v>31</v>
      </c>
      <c r="B47" s="32"/>
      <c r="C47" s="33">
        <v>53267.453099999999</v>
      </c>
      <c r="D47" s="33">
        <v>5.0000000000000001E-4</v>
      </c>
      <c r="E47">
        <f t="shared" si="0"/>
        <v>4865.1876658594229</v>
      </c>
      <c r="F47">
        <f t="shared" si="1"/>
        <v>4865</v>
      </c>
      <c r="G47">
        <f t="shared" si="2"/>
        <v>1.0352999999959138</v>
      </c>
      <c r="J47">
        <f>+G47</f>
        <v>1.0352999999959138</v>
      </c>
      <c r="O47">
        <f t="shared" ca="1" si="3"/>
        <v>0.47039170440116751</v>
      </c>
      <c r="Q47" s="2">
        <f t="shared" si="4"/>
        <v>38248.953099999999</v>
      </c>
    </row>
    <row r="48" spans="1:17" x14ac:dyDescent="0.2">
      <c r="A48" s="23" t="s">
        <v>39</v>
      </c>
      <c r="B48" s="32" t="s">
        <v>40</v>
      </c>
      <c r="C48" s="33">
        <v>54080.542399999998</v>
      </c>
      <c r="D48" s="33">
        <v>8.0000000000000004E-4</v>
      </c>
      <c r="E48">
        <f t="shared" si="0"/>
        <v>5012.5740294957868</v>
      </c>
      <c r="F48">
        <f t="shared" si="1"/>
        <v>5012.5</v>
      </c>
      <c r="G48">
        <f t="shared" si="2"/>
        <v>0.40839999999298016</v>
      </c>
      <c r="J48">
        <f>+G48</f>
        <v>0.40839999999298016</v>
      </c>
      <c r="O48">
        <f t="shared" ca="1" si="3"/>
        <v>0.49010890282881103</v>
      </c>
      <c r="Q48" s="2">
        <f t="shared" si="4"/>
        <v>39062.042399999998</v>
      </c>
    </row>
    <row r="49" spans="1:17" x14ac:dyDescent="0.2">
      <c r="A49" s="29" t="s">
        <v>46</v>
      </c>
      <c r="B49" s="30" t="s">
        <v>47</v>
      </c>
      <c r="C49" s="29">
        <v>54925.5242</v>
      </c>
      <c r="D49" s="29">
        <v>1.1999999999999999E-3</v>
      </c>
      <c r="E49">
        <f t="shared" si="0"/>
        <v>5165.741455067503</v>
      </c>
      <c r="F49">
        <f t="shared" si="1"/>
        <v>5165.5</v>
      </c>
      <c r="G49">
        <f t="shared" si="2"/>
        <v>1.3320399999938672</v>
      </c>
      <c r="J49">
        <f>+G49</f>
        <v>1.3320399999938672</v>
      </c>
      <c r="O49">
        <f t="shared" ca="1" si="3"/>
        <v>0.51056131882494282</v>
      </c>
      <c r="Q49" s="2">
        <f t="shared" si="4"/>
        <v>39907.0242</v>
      </c>
    </row>
    <row r="50" spans="1:17" x14ac:dyDescent="0.2">
      <c r="A50" s="40" t="s">
        <v>49</v>
      </c>
      <c r="B50" s="40"/>
      <c r="C50" s="34">
        <v>55499.464200000002</v>
      </c>
      <c r="D50" s="34">
        <v>1.09E-2</v>
      </c>
      <c r="E50">
        <f t="shared" si="0"/>
        <v>5269.7779115126377</v>
      </c>
      <c r="F50">
        <f t="shared" si="1"/>
        <v>5270</v>
      </c>
      <c r="G50">
        <f t="shared" si="2"/>
        <v>-1.2252000000007683</v>
      </c>
      <c r="J50">
        <f>+G50</f>
        <v>-1.2252000000007683</v>
      </c>
      <c r="O50">
        <f t="shared" ca="1" si="3"/>
        <v>0.52453045262622244</v>
      </c>
      <c r="Q50" s="2">
        <f t="shared" si="4"/>
        <v>40480.964200000002</v>
      </c>
    </row>
    <row r="51" spans="1:17" x14ac:dyDescent="0.2">
      <c r="A51" s="36" t="s">
        <v>48</v>
      </c>
      <c r="B51" s="37" t="s">
        <v>40</v>
      </c>
      <c r="C51" s="38">
        <v>56596.38</v>
      </c>
      <c r="D51" s="39">
        <v>3.5999999999999999E-3</v>
      </c>
      <c r="E51">
        <f t="shared" si="0"/>
        <v>5468.612690149218</v>
      </c>
      <c r="F51">
        <f t="shared" si="1"/>
        <v>5468.5</v>
      </c>
      <c r="G51">
        <f t="shared" si="2"/>
        <v>0.62167999999655876</v>
      </c>
      <c r="J51">
        <f>+G51</f>
        <v>0.62167999999655876</v>
      </c>
      <c r="O51">
        <f t="shared" ca="1" si="3"/>
        <v>0.5510651230525766</v>
      </c>
      <c r="Q51" s="2">
        <f t="shared" si="4"/>
        <v>41577.879999999997</v>
      </c>
    </row>
    <row r="52" spans="1:17" x14ac:dyDescent="0.2">
      <c r="A52" s="57" t="s">
        <v>0</v>
      </c>
      <c r="B52" s="58" t="s">
        <v>47</v>
      </c>
      <c r="C52" s="59">
        <v>56671.224999999999</v>
      </c>
      <c r="D52" s="59"/>
      <c r="E52">
        <f t="shared" si="0"/>
        <v>5482.1796284748898</v>
      </c>
      <c r="F52">
        <f t="shared" si="1"/>
        <v>5482</v>
      </c>
      <c r="G52">
        <f t="shared" si="2"/>
        <v>0.99095999999553896</v>
      </c>
      <c r="I52">
        <f>+G52</f>
        <v>0.99095999999553896</v>
      </c>
      <c r="O52">
        <f t="shared" ca="1" si="3"/>
        <v>0.55286974799341171</v>
      </c>
      <c r="Q52" s="2">
        <f t="shared" si="4"/>
        <v>41652.724999999999</v>
      </c>
    </row>
    <row r="53" spans="1:17" x14ac:dyDescent="0.2">
      <c r="A53" s="35" t="s">
        <v>50</v>
      </c>
      <c r="B53" s="41"/>
      <c r="C53" s="35">
        <v>56918.384299999998</v>
      </c>
      <c r="D53" s="35">
        <v>5.1000000000000004E-3</v>
      </c>
      <c r="E53">
        <f t="shared" si="0"/>
        <v>5526.9814853753669</v>
      </c>
      <c r="F53">
        <f t="shared" si="1"/>
        <v>5527</v>
      </c>
      <c r="G53">
        <f t="shared" si="2"/>
        <v>-0.10214000000269152</v>
      </c>
      <c r="J53">
        <f>+G53</f>
        <v>-0.10214000000269152</v>
      </c>
      <c r="O53">
        <f t="shared" ca="1" si="3"/>
        <v>0.55888516446286229</v>
      </c>
      <c r="Q53" s="2">
        <f t="shared" si="4"/>
        <v>41899.884299999998</v>
      </c>
    </row>
    <row r="54" spans="1:17" x14ac:dyDescent="0.2">
      <c r="A54" s="57" t="s">
        <v>1</v>
      </c>
      <c r="B54" s="58" t="s">
        <v>40</v>
      </c>
      <c r="C54" s="59">
        <v>57385.556600000004</v>
      </c>
      <c r="D54" s="59">
        <v>1.6000000000000001E-3</v>
      </c>
      <c r="E54">
        <f t="shared" si="0"/>
        <v>5611.6644672921593</v>
      </c>
      <c r="F54">
        <f t="shared" si="1"/>
        <v>5611.5</v>
      </c>
      <c r="G54">
        <f t="shared" si="2"/>
        <v>0.90732000000571134</v>
      </c>
      <c r="K54">
        <f>+G54</f>
        <v>0.90732000000571134</v>
      </c>
      <c r="O54">
        <f t="shared" ca="1" si="3"/>
        <v>0.57018077983327498</v>
      </c>
      <c r="Q54" s="2">
        <f t="shared" si="4"/>
        <v>42367.056600000004</v>
      </c>
    </row>
    <row r="55" spans="1:17" x14ac:dyDescent="0.2">
      <c r="B55" s="3"/>
    </row>
    <row r="56" spans="1:17" x14ac:dyDescent="0.2">
      <c r="B56" s="3"/>
    </row>
    <row r="57" spans="1:17" x14ac:dyDescent="0.2">
      <c r="B57" s="3"/>
    </row>
    <row r="58" spans="1:17" x14ac:dyDescent="0.2">
      <c r="B58" s="3"/>
    </row>
    <row r="59" spans="1:17" x14ac:dyDescent="0.2">
      <c r="B59" s="3"/>
    </row>
    <row r="60" spans="1:17" x14ac:dyDescent="0.2">
      <c r="B60" s="3"/>
    </row>
    <row r="61" spans="1:17" x14ac:dyDescent="0.2">
      <c r="B61" s="3"/>
    </row>
    <row r="62" spans="1:17" x14ac:dyDescent="0.2">
      <c r="B62" s="3"/>
    </row>
    <row r="63" spans="1:17" x14ac:dyDescent="0.2">
      <c r="B63" s="3"/>
    </row>
    <row r="64" spans="1:17" x14ac:dyDescent="0.2">
      <c r="B64" s="3"/>
    </row>
    <row r="65" spans="2:2" x14ac:dyDescent="0.2">
      <c r="B65" s="3"/>
    </row>
    <row r="66" spans="2:2" x14ac:dyDescent="0.2">
      <c r="B66" s="3"/>
    </row>
    <row r="67" spans="2:2" x14ac:dyDescent="0.2">
      <c r="B67" s="3"/>
    </row>
    <row r="68" spans="2:2" x14ac:dyDescent="0.2">
      <c r="B68" s="3"/>
    </row>
    <row r="69" spans="2:2" x14ac:dyDescent="0.2">
      <c r="B69" s="3"/>
    </row>
    <row r="70" spans="2:2" x14ac:dyDescent="0.2">
      <c r="B70" s="3"/>
    </row>
    <row r="71" spans="2:2" x14ac:dyDescent="0.2">
      <c r="B71" s="3"/>
    </row>
    <row r="72" spans="2:2" x14ac:dyDescent="0.2">
      <c r="B72" s="3"/>
    </row>
    <row r="73" spans="2:2" x14ac:dyDescent="0.2">
      <c r="B73" s="3"/>
    </row>
    <row r="74" spans="2:2" x14ac:dyDescent="0.2">
      <c r="B74" s="3"/>
    </row>
    <row r="75" spans="2:2" x14ac:dyDescent="0.2">
      <c r="B75" s="3"/>
    </row>
    <row r="76" spans="2:2" x14ac:dyDescent="0.2">
      <c r="B76" s="3"/>
    </row>
    <row r="77" spans="2:2" x14ac:dyDescent="0.2">
      <c r="B77" s="3"/>
    </row>
    <row r="78" spans="2:2" x14ac:dyDescent="0.2">
      <c r="B78" s="3"/>
    </row>
    <row r="79" spans="2:2" x14ac:dyDescent="0.2">
      <c r="B79" s="3"/>
    </row>
    <row r="80" spans="2:2" x14ac:dyDescent="0.2">
      <c r="B80" s="3"/>
    </row>
    <row r="81" spans="2:2" x14ac:dyDescent="0.2">
      <c r="B81" s="3"/>
    </row>
    <row r="82" spans="2:2" x14ac:dyDescent="0.2">
      <c r="B82" s="3"/>
    </row>
    <row r="83" spans="2:2" x14ac:dyDescent="0.2">
      <c r="B83" s="3"/>
    </row>
    <row r="84" spans="2:2" x14ac:dyDescent="0.2">
      <c r="B84" s="3"/>
    </row>
  </sheetData>
  <phoneticPr fontId="8" type="noConversion"/>
  <hyperlinks>
    <hyperlink ref="H2012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2"/>
  <sheetViews>
    <sheetView workbookViewId="0">
      <selection activeCell="A18" sqref="A18:D41"/>
    </sheetView>
  </sheetViews>
  <sheetFormatPr defaultRowHeight="12.75" x14ac:dyDescent="0.2"/>
  <cols>
    <col min="1" max="1" width="19.7109375" style="22" customWidth="1"/>
    <col min="2" max="2" width="4.42578125" style="11" customWidth="1"/>
    <col min="3" max="3" width="12.7109375" style="22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22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42" t="s">
        <v>51</v>
      </c>
      <c r="I1" s="43" t="s">
        <v>52</v>
      </c>
      <c r="J1" s="44" t="s">
        <v>53</v>
      </c>
    </row>
    <row r="2" spans="1:16" x14ac:dyDescent="0.2">
      <c r="I2" s="45" t="s">
        <v>54</v>
      </c>
      <c r="J2" s="46" t="s">
        <v>55</v>
      </c>
    </row>
    <row r="3" spans="1:16" x14ac:dyDescent="0.2">
      <c r="A3" s="47" t="s">
        <v>56</v>
      </c>
      <c r="I3" s="45" t="s">
        <v>57</v>
      </c>
      <c r="J3" s="46" t="s">
        <v>58</v>
      </c>
    </row>
    <row r="4" spans="1:16" x14ac:dyDescent="0.2">
      <c r="I4" s="45" t="s">
        <v>59</v>
      </c>
      <c r="J4" s="46" t="s">
        <v>58</v>
      </c>
    </row>
    <row r="5" spans="1:16" ht="13.5" thickBot="1" x14ac:dyDescent="0.25">
      <c r="I5" s="48" t="s">
        <v>60</v>
      </c>
      <c r="J5" s="49" t="s">
        <v>43</v>
      </c>
    </row>
    <row r="10" spans="1:16" ht="13.5" thickBot="1" x14ac:dyDescent="0.25"/>
    <row r="11" spans="1:16" ht="12.75" customHeight="1" thickBot="1" x14ac:dyDescent="0.25">
      <c r="A11" s="22" t="str">
        <f t="shared" ref="A11:A41" si="0">P11</f>
        <v>BAVM 174 </v>
      </c>
      <c r="B11" s="3" t="str">
        <f t="shared" ref="B11:B41" si="1">IF(H11=INT(H11),"I","II")</f>
        <v>I</v>
      </c>
      <c r="C11" s="22">
        <f t="shared" ref="C11:C41" si="2">1*G11</f>
        <v>53155.913999999997</v>
      </c>
      <c r="D11" s="11" t="str">
        <f t="shared" ref="D11:D41" si="3">VLOOKUP(F11,I$1:J$5,2,FALSE)</f>
        <v>vis</v>
      </c>
      <c r="E11" s="50">
        <f>VLOOKUP(C11,A!C$21:E$973,3,FALSE)</f>
        <v>4844.9692933482202</v>
      </c>
      <c r="F11" s="3" t="s">
        <v>60</v>
      </c>
      <c r="G11" s="11" t="str">
        <f t="shared" ref="G11:G41" si="4">MID(I11,3,LEN(I11)-3)</f>
        <v>53155.914</v>
      </c>
      <c r="H11" s="22">
        <f t="shared" ref="H11:H41" si="5">1*K11</f>
        <v>4845</v>
      </c>
      <c r="I11" s="51" t="s">
        <v>139</v>
      </c>
      <c r="J11" s="52" t="s">
        <v>140</v>
      </c>
      <c r="K11" s="51">
        <v>4845</v>
      </c>
      <c r="L11" s="51" t="s">
        <v>141</v>
      </c>
      <c r="M11" s="52" t="s">
        <v>142</v>
      </c>
      <c r="N11" s="52"/>
      <c r="O11" s="53" t="s">
        <v>143</v>
      </c>
      <c r="P11" s="54" t="s">
        <v>144</v>
      </c>
    </row>
    <row r="12" spans="1:16" ht="12.75" customHeight="1" thickBot="1" x14ac:dyDescent="0.25">
      <c r="A12" s="22" t="str">
        <f t="shared" si="0"/>
        <v>BAVM 173 </v>
      </c>
      <c r="B12" s="3" t="str">
        <f t="shared" si="1"/>
        <v>II</v>
      </c>
      <c r="C12" s="22">
        <f t="shared" si="2"/>
        <v>53267.453099999999</v>
      </c>
      <c r="D12" s="11" t="str">
        <f t="shared" si="3"/>
        <v>vis</v>
      </c>
      <c r="E12" s="50">
        <f>VLOOKUP(C12,A!C$21:E$973,3,FALSE)</f>
        <v>4865.1876658594229</v>
      </c>
      <c r="F12" s="3" t="s">
        <v>60</v>
      </c>
      <c r="G12" s="11" t="str">
        <f t="shared" si="4"/>
        <v>53267.4531</v>
      </c>
      <c r="H12" s="22">
        <f t="shared" si="5"/>
        <v>4865.5</v>
      </c>
      <c r="I12" s="51" t="s">
        <v>145</v>
      </c>
      <c r="J12" s="52" t="s">
        <v>146</v>
      </c>
      <c r="K12" s="51">
        <v>4865.5</v>
      </c>
      <c r="L12" s="51" t="s">
        <v>147</v>
      </c>
      <c r="M12" s="52" t="s">
        <v>117</v>
      </c>
      <c r="N12" s="52" t="s">
        <v>148</v>
      </c>
      <c r="O12" s="53" t="s">
        <v>149</v>
      </c>
      <c r="P12" s="54" t="s">
        <v>150</v>
      </c>
    </row>
    <row r="13" spans="1:16" ht="12.75" customHeight="1" thickBot="1" x14ac:dyDescent="0.25">
      <c r="A13" s="22" t="str">
        <f t="shared" si="0"/>
        <v>BAVM 183 </v>
      </c>
      <c r="B13" s="3" t="str">
        <f t="shared" si="1"/>
        <v>I</v>
      </c>
      <c r="C13" s="22">
        <f t="shared" si="2"/>
        <v>54080.542399999998</v>
      </c>
      <c r="D13" s="11" t="str">
        <f t="shared" si="3"/>
        <v>vis</v>
      </c>
      <c r="E13" s="50">
        <f>VLOOKUP(C13,A!C$21:E$973,3,FALSE)</f>
        <v>5012.5740294957868</v>
      </c>
      <c r="F13" s="3" t="s">
        <v>60</v>
      </c>
      <c r="G13" s="11" t="str">
        <f t="shared" si="4"/>
        <v>54080.5424</v>
      </c>
      <c r="H13" s="22">
        <f t="shared" si="5"/>
        <v>5013</v>
      </c>
      <c r="I13" s="51" t="s">
        <v>151</v>
      </c>
      <c r="J13" s="52" t="s">
        <v>152</v>
      </c>
      <c r="K13" s="51" t="s">
        <v>153</v>
      </c>
      <c r="L13" s="51" t="s">
        <v>154</v>
      </c>
      <c r="M13" s="52" t="s">
        <v>155</v>
      </c>
      <c r="N13" s="52" t="s">
        <v>148</v>
      </c>
      <c r="O13" s="53" t="s">
        <v>156</v>
      </c>
      <c r="P13" s="54" t="s">
        <v>157</v>
      </c>
    </row>
    <row r="14" spans="1:16" ht="12.75" customHeight="1" thickBot="1" x14ac:dyDescent="0.25">
      <c r="A14" s="22" t="str">
        <f t="shared" si="0"/>
        <v>BAVM 209 </v>
      </c>
      <c r="B14" s="3" t="str">
        <f t="shared" si="1"/>
        <v>I</v>
      </c>
      <c r="C14" s="22">
        <f t="shared" si="2"/>
        <v>54925.5242</v>
      </c>
      <c r="D14" s="11" t="str">
        <f t="shared" si="3"/>
        <v>vis</v>
      </c>
      <c r="E14" s="50">
        <f>VLOOKUP(C14,A!C$21:E$973,3,FALSE)</f>
        <v>5165.741455067503</v>
      </c>
      <c r="F14" s="3" t="s">
        <v>60</v>
      </c>
      <c r="G14" s="11" t="str">
        <f t="shared" si="4"/>
        <v>54925.5242</v>
      </c>
      <c r="H14" s="22">
        <f t="shared" si="5"/>
        <v>5166</v>
      </c>
      <c r="I14" s="51" t="s">
        <v>158</v>
      </c>
      <c r="J14" s="52" t="s">
        <v>159</v>
      </c>
      <c r="K14" s="51" t="s">
        <v>160</v>
      </c>
      <c r="L14" s="51" t="s">
        <v>161</v>
      </c>
      <c r="M14" s="52" t="s">
        <v>155</v>
      </c>
      <c r="N14" s="52" t="s">
        <v>148</v>
      </c>
      <c r="O14" s="53" t="s">
        <v>149</v>
      </c>
      <c r="P14" s="54" t="s">
        <v>162</v>
      </c>
    </row>
    <row r="15" spans="1:16" ht="12.75" customHeight="1" thickBot="1" x14ac:dyDescent="0.25">
      <c r="A15" s="22" t="str">
        <f t="shared" si="0"/>
        <v>BAVM 215 </v>
      </c>
      <c r="B15" s="3" t="str">
        <f t="shared" si="1"/>
        <v>I</v>
      </c>
      <c r="C15" s="22">
        <f t="shared" si="2"/>
        <v>55499.464200000002</v>
      </c>
      <c r="D15" s="11" t="str">
        <f t="shared" si="3"/>
        <v>vis</v>
      </c>
      <c r="E15" s="50">
        <f>VLOOKUP(C15,A!C$21:E$973,3,FALSE)</f>
        <v>5269.7779115126377</v>
      </c>
      <c r="F15" s="3" t="s">
        <v>60</v>
      </c>
      <c r="G15" s="11" t="str">
        <f t="shared" si="4"/>
        <v>55499.4642</v>
      </c>
      <c r="H15" s="22">
        <f t="shared" si="5"/>
        <v>5270</v>
      </c>
      <c r="I15" s="51" t="s">
        <v>163</v>
      </c>
      <c r="J15" s="52" t="s">
        <v>164</v>
      </c>
      <c r="K15" s="51" t="s">
        <v>165</v>
      </c>
      <c r="L15" s="51" t="s">
        <v>166</v>
      </c>
      <c r="M15" s="52" t="s">
        <v>155</v>
      </c>
      <c r="N15" s="52" t="s">
        <v>148</v>
      </c>
      <c r="O15" s="53" t="s">
        <v>149</v>
      </c>
      <c r="P15" s="54" t="s">
        <v>167</v>
      </c>
    </row>
    <row r="16" spans="1:16" ht="12.75" customHeight="1" thickBot="1" x14ac:dyDescent="0.25">
      <c r="A16" s="22" t="str">
        <f t="shared" si="0"/>
        <v>BAVM 234 </v>
      </c>
      <c r="B16" s="3" t="str">
        <f t="shared" si="1"/>
        <v>I</v>
      </c>
      <c r="C16" s="22">
        <f t="shared" si="2"/>
        <v>56596.38</v>
      </c>
      <c r="D16" s="11" t="str">
        <f t="shared" si="3"/>
        <v>vis</v>
      </c>
      <c r="E16" s="50">
        <f>VLOOKUP(C16,A!C$21:E$973,3,FALSE)</f>
        <v>5468.612690149218</v>
      </c>
      <c r="F16" s="3" t="s">
        <v>60</v>
      </c>
      <c r="G16" s="11" t="str">
        <f t="shared" si="4"/>
        <v>56596.38</v>
      </c>
      <c r="H16" s="22">
        <f t="shared" si="5"/>
        <v>5469</v>
      </c>
      <c r="I16" s="51" t="s">
        <v>168</v>
      </c>
      <c r="J16" s="52" t="s">
        <v>169</v>
      </c>
      <c r="K16" s="51" t="s">
        <v>170</v>
      </c>
      <c r="L16" s="51" t="s">
        <v>171</v>
      </c>
      <c r="M16" s="52" t="s">
        <v>155</v>
      </c>
      <c r="N16" s="52" t="s">
        <v>148</v>
      </c>
      <c r="O16" s="53" t="s">
        <v>149</v>
      </c>
      <c r="P16" s="54" t="s">
        <v>172</v>
      </c>
    </row>
    <row r="17" spans="1:16" ht="12.75" customHeight="1" thickBot="1" x14ac:dyDescent="0.25">
      <c r="A17" s="22" t="str">
        <f t="shared" si="0"/>
        <v>BAVM 239 </v>
      </c>
      <c r="B17" s="3" t="str">
        <f t="shared" si="1"/>
        <v>II</v>
      </c>
      <c r="C17" s="22">
        <f t="shared" si="2"/>
        <v>56918.384299999998</v>
      </c>
      <c r="D17" s="11" t="str">
        <f t="shared" si="3"/>
        <v>vis</v>
      </c>
      <c r="E17" s="50">
        <f>VLOOKUP(C17,A!C$21:E$973,3,FALSE)</f>
        <v>5526.9814853753669</v>
      </c>
      <c r="F17" s="3" t="s">
        <v>60</v>
      </c>
      <c r="G17" s="11" t="str">
        <f t="shared" si="4"/>
        <v>56918.3843</v>
      </c>
      <c r="H17" s="22">
        <f t="shared" si="5"/>
        <v>5527.5</v>
      </c>
      <c r="I17" s="51" t="s">
        <v>173</v>
      </c>
      <c r="J17" s="52" t="s">
        <v>174</v>
      </c>
      <c r="K17" s="51" t="s">
        <v>175</v>
      </c>
      <c r="L17" s="51" t="s">
        <v>176</v>
      </c>
      <c r="M17" s="52" t="s">
        <v>155</v>
      </c>
      <c r="N17" s="52" t="s">
        <v>148</v>
      </c>
      <c r="O17" s="53" t="s">
        <v>149</v>
      </c>
      <c r="P17" s="54" t="s">
        <v>177</v>
      </c>
    </row>
    <row r="18" spans="1:16" ht="12.75" customHeight="1" thickBot="1" x14ac:dyDescent="0.25">
      <c r="A18" s="22" t="str">
        <f t="shared" si="0"/>
        <v> VB 5.17 </v>
      </c>
      <c r="B18" s="3" t="str">
        <f t="shared" si="1"/>
        <v>I</v>
      </c>
      <c r="C18" s="22">
        <f t="shared" si="2"/>
        <v>26427.574000000001</v>
      </c>
      <c r="D18" s="11" t="str">
        <f t="shared" si="3"/>
        <v>vis</v>
      </c>
      <c r="E18" s="50">
        <f>VLOOKUP(C18,A!C$21:E$973,3,FALSE)</f>
        <v>-1.8126712978068976E-4</v>
      </c>
      <c r="F18" s="3" t="s">
        <v>60</v>
      </c>
      <c r="G18" s="11" t="str">
        <f t="shared" si="4"/>
        <v>26427.574</v>
      </c>
      <c r="H18" s="22">
        <f t="shared" si="5"/>
        <v>0</v>
      </c>
      <c r="I18" s="51" t="s">
        <v>61</v>
      </c>
      <c r="J18" s="52" t="s">
        <v>62</v>
      </c>
      <c r="K18" s="51">
        <v>0</v>
      </c>
      <c r="L18" s="51" t="s">
        <v>63</v>
      </c>
      <c r="M18" s="52" t="s">
        <v>64</v>
      </c>
      <c r="N18" s="52"/>
      <c r="O18" s="53" t="s">
        <v>65</v>
      </c>
      <c r="P18" s="53" t="s">
        <v>66</v>
      </c>
    </row>
    <row r="19" spans="1:16" ht="12.75" customHeight="1" thickBot="1" x14ac:dyDescent="0.25">
      <c r="A19" s="22" t="str">
        <f t="shared" si="0"/>
        <v> VB 5.17 </v>
      </c>
      <c r="B19" s="3" t="str">
        <f t="shared" si="1"/>
        <v>I</v>
      </c>
      <c r="C19" s="22">
        <f t="shared" si="2"/>
        <v>26427.609</v>
      </c>
      <c r="D19" s="11" t="str">
        <f t="shared" si="3"/>
        <v>vis</v>
      </c>
      <c r="E19" s="50">
        <f>VLOOKUP(C19,A!C$21:E$973,3,FALSE)</f>
        <v>6.1630824112245599E-3</v>
      </c>
      <c r="F19" s="3" t="s">
        <v>60</v>
      </c>
      <c r="G19" s="11" t="str">
        <f t="shared" si="4"/>
        <v>26427.609</v>
      </c>
      <c r="H19" s="22">
        <f t="shared" si="5"/>
        <v>0</v>
      </c>
      <c r="I19" s="51" t="s">
        <v>67</v>
      </c>
      <c r="J19" s="52" t="s">
        <v>68</v>
      </c>
      <c r="K19" s="51">
        <v>0</v>
      </c>
      <c r="L19" s="51" t="s">
        <v>69</v>
      </c>
      <c r="M19" s="52" t="s">
        <v>64</v>
      </c>
      <c r="N19" s="52"/>
      <c r="O19" s="53" t="s">
        <v>65</v>
      </c>
      <c r="P19" s="53" t="s">
        <v>66</v>
      </c>
    </row>
    <row r="20" spans="1:16" ht="12.75" customHeight="1" thickBot="1" x14ac:dyDescent="0.25">
      <c r="A20" s="22" t="str">
        <f t="shared" si="0"/>
        <v> VB 5.17 </v>
      </c>
      <c r="B20" s="3" t="str">
        <f t="shared" si="1"/>
        <v>I</v>
      </c>
      <c r="C20" s="22">
        <f t="shared" si="2"/>
        <v>26427.634999999998</v>
      </c>
      <c r="D20" s="11" t="str">
        <f t="shared" si="3"/>
        <v>vis</v>
      </c>
      <c r="E20" s="50">
        <f>VLOOKUP(C20,A!C$21:E$973,3,FALSE)</f>
        <v>1.0876027784203601E-2</v>
      </c>
      <c r="F20" s="3" t="s">
        <v>60</v>
      </c>
      <c r="G20" s="11" t="str">
        <f t="shared" si="4"/>
        <v>26427.635</v>
      </c>
      <c r="H20" s="22">
        <f t="shared" si="5"/>
        <v>0</v>
      </c>
      <c r="I20" s="51" t="s">
        <v>70</v>
      </c>
      <c r="J20" s="52" t="s">
        <v>71</v>
      </c>
      <c r="K20" s="51">
        <v>0</v>
      </c>
      <c r="L20" s="51" t="s">
        <v>72</v>
      </c>
      <c r="M20" s="52" t="s">
        <v>64</v>
      </c>
      <c r="N20" s="52"/>
      <c r="O20" s="53" t="s">
        <v>65</v>
      </c>
      <c r="P20" s="53" t="s">
        <v>66</v>
      </c>
    </row>
    <row r="21" spans="1:16" ht="12.75" customHeight="1" thickBot="1" x14ac:dyDescent="0.25">
      <c r="A21" s="22" t="str">
        <f t="shared" si="0"/>
        <v> VB 5.17 </v>
      </c>
      <c r="B21" s="3" t="str">
        <f t="shared" si="1"/>
        <v>I</v>
      </c>
      <c r="C21" s="22">
        <f t="shared" si="2"/>
        <v>28220.309000000001</v>
      </c>
      <c r="D21" s="11" t="str">
        <f t="shared" si="3"/>
        <v>vis</v>
      </c>
      <c r="E21" s="50">
        <f>VLOOKUP(C21,A!C$21:E$973,3,FALSE)</f>
        <v>324.9637465740513</v>
      </c>
      <c r="F21" s="3" t="s">
        <v>60</v>
      </c>
      <c r="G21" s="11" t="str">
        <f t="shared" si="4"/>
        <v>28220.309</v>
      </c>
      <c r="H21" s="22">
        <f t="shared" si="5"/>
        <v>325</v>
      </c>
      <c r="I21" s="51" t="s">
        <v>73</v>
      </c>
      <c r="J21" s="52" t="s">
        <v>74</v>
      </c>
      <c r="K21" s="51">
        <v>325</v>
      </c>
      <c r="L21" s="51" t="s">
        <v>75</v>
      </c>
      <c r="M21" s="52" t="s">
        <v>64</v>
      </c>
      <c r="N21" s="52"/>
      <c r="O21" s="53" t="s">
        <v>65</v>
      </c>
      <c r="P21" s="53" t="s">
        <v>66</v>
      </c>
    </row>
    <row r="22" spans="1:16" ht="12.75" customHeight="1" thickBot="1" x14ac:dyDescent="0.25">
      <c r="A22" s="22" t="str">
        <f t="shared" si="0"/>
        <v> VB 5.17 </v>
      </c>
      <c r="B22" s="3" t="str">
        <f t="shared" si="1"/>
        <v>I</v>
      </c>
      <c r="C22" s="22">
        <f t="shared" si="2"/>
        <v>28424.481</v>
      </c>
      <c r="D22" s="11" t="str">
        <f t="shared" si="3"/>
        <v>vis</v>
      </c>
      <c r="E22" s="50">
        <f>VLOOKUP(C22,A!C$21:E$973,3,FALSE)</f>
        <v>361.97341898809418</v>
      </c>
      <c r="F22" s="3" t="s">
        <v>60</v>
      </c>
      <c r="G22" s="11" t="str">
        <f t="shared" si="4"/>
        <v>28424.481</v>
      </c>
      <c r="H22" s="22">
        <f t="shared" si="5"/>
        <v>362</v>
      </c>
      <c r="I22" s="51" t="s">
        <v>76</v>
      </c>
      <c r="J22" s="52" t="s">
        <v>77</v>
      </c>
      <c r="K22" s="51">
        <v>362</v>
      </c>
      <c r="L22" s="51" t="s">
        <v>78</v>
      </c>
      <c r="M22" s="52" t="s">
        <v>64</v>
      </c>
      <c r="N22" s="52"/>
      <c r="O22" s="53" t="s">
        <v>65</v>
      </c>
      <c r="P22" s="53" t="s">
        <v>66</v>
      </c>
    </row>
    <row r="23" spans="1:16" ht="12.75" customHeight="1" thickBot="1" x14ac:dyDescent="0.25">
      <c r="A23" s="22" t="str">
        <f t="shared" si="0"/>
        <v> VB 5.17 </v>
      </c>
      <c r="B23" s="3" t="str">
        <f t="shared" si="1"/>
        <v>I</v>
      </c>
      <c r="C23" s="22">
        <f t="shared" si="2"/>
        <v>28424.554</v>
      </c>
      <c r="D23" s="11" t="str">
        <f t="shared" si="3"/>
        <v>vis</v>
      </c>
      <c r="E23" s="50">
        <f>VLOOKUP(C23,A!C$21:E$973,3,FALSE)</f>
        <v>361.98665148856554</v>
      </c>
      <c r="F23" s="3" t="s">
        <v>60</v>
      </c>
      <c r="G23" s="11" t="str">
        <f t="shared" si="4"/>
        <v>28424.554</v>
      </c>
      <c r="H23" s="22">
        <f t="shared" si="5"/>
        <v>362</v>
      </c>
      <c r="I23" s="51" t="s">
        <v>79</v>
      </c>
      <c r="J23" s="52" t="s">
        <v>80</v>
      </c>
      <c r="K23" s="51">
        <v>362</v>
      </c>
      <c r="L23" s="51" t="s">
        <v>81</v>
      </c>
      <c r="M23" s="52" t="s">
        <v>64</v>
      </c>
      <c r="N23" s="52"/>
      <c r="O23" s="53" t="s">
        <v>65</v>
      </c>
      <c r="P23" s="53" t="s">
        <v>66</v>
      </c>
    </row>
    <row r="24" spans="1:16" ht="12.75" customHeight="1" thickBot="1" x14ac:dyDescent="0.25">
      <c r="A24" s="22" t="str">
        <f t="shared" si="0"/>
        <v> VB 5.17 </v>
      </c>
      <c r="B24" s="3" t="str">
        <f t="shared" si="1"/>
        <v>I</v>
      </c>
      <c r="C24" s="22">
        <f t="shared" si="2"/>
        <v>28656.365000000002</v>
      </c>
      <c r="D24" s="11" t="str">
        <f t="shared" si="3"/>
        <v>vis</v>
      </c>
      <c r="E24" s="50">
        <f>VLOOKUP(C24,A!C$21:E$973,3,FALSE)</f>
        <v>404.00636610159671</v>
      </c>
      <c r="F24" s="3" t="s">
        <v>60</v>
      </c>
      <c r="G24" s="11" t="str">
        <f t="shared" si="4"/>
        <v>28656.365</v>
      </c>
      <c r="H24" s="22">
        <f t="shared" si="5"/>
        <v>404</v>
      </c>
      <c r="I24" s="51" t="s">
        <v>82</v>
      </c>
      <c r="J24" s="52" t="s">
        <v>83</v>
      </c>
      <c r="K24" s="51">
        <v>404</v>
      </c>
      <c r="L24" s="51" t="s">
        <v>84</v>
      </c>
      <c r="M24" s="52" t="s">
        <v>64</v>
      </c>
      <c r="N24" s="52"/>
      <c r="O24" s="53" t="s">
        <v>65</v>
      </c>
      <c r="P24" s="53" t="s">
        <v>66</v>
      </c>
    </row>
    <row r="25" spans="1:16" ht="12.75" customHeight="1" thickBot="1" x14ac:dyDescent="0.25">
      <c r="A25" s="22" t="str">
        <f t="shared" si="0"/>
        <v> VB 5.17 </v>
      </c>
      <c r="B25" s="3" t="str">
        <f t="shared" si="1"/>
        <v>I</v>
      </c>
      <c r="C25" s="22">
        <f t="shared" si="2"/>
        <v>29108.518</v>
      </c>
      <c r="D25" s="11" t="str">
        <f t="shared" si="3"/>
        <v>vis</v>
      </c>
      <c r="E25" s="50">
        <f>VLOOKUP(C25,A!C$21:E$973,3,FALSE)</f>
        <v>485.9668426166271</v>
      </c>
      <c r="F25" s="3" t="s">
        <v>60</v>
      </c>
      <c r="G25" s="11" t="str">
        <f t="shared" si="4"/>
        <v>29108.518</v>
      </c>
      <c r="H25" s="22">
        <f t="shared" si="5"/>
        <v>486</v>
      </c>
      <c r="I25" s="51" t="s">
        <v>85</v>
      </c>
      <c r="J25" s="52" t="s">
        <v>86</v>
      </c>
      <c r="K25" s="51">
        <v>486</v>
      </c>
      <c r="L25" s="51" t="s">
        <v>87</v>
      </c>
      <c r="M25" s="52" t="s">
        <v>64</v>
      </c>
      <c r="N25" s="52"/>
      <c r="O25" s="53" t="s">
        <v>65</v>
      </c>
      <c r="P25" s="53" t="s">
        <v>66</v>
      </c>
    </row>
    <row r="26" spans="1:16" ht="12.75" customHeight="1" thickBot="1" x14ac:dyDescent="0.25">
      <c r="A26" s="22" t="str">
        <f t="shared" si="0"/>
        <v> VB 5.17 </v>
      </c>
      <c r="B26" s="3" t="str">
        <f t="shared" si="1"/>
        <v>I</v>
      </c>
      <c r="C26" s="22">
        <f t="shared" si="2"/>
        <v>30636.448</v>
      </c>
      <c r="D26" s="11" t="str">
        <f t="shared" si="3"/>
        <v>vis</v>
      </c>
      <c r="E26" s="50">
        <f>VLOOKUP(C26,A!C$21:E$973,3,FALSE)</f>
        <v>762.93032816601158</v>
      </c>
      <c r="F26" s="3" t="s">
        <v>60</v>
      </c>
      <c r="G26" s="11" t="str">
        <f t="shared" si="4"/>
        <v>30636.448</v>
      </c>
      <c r="H26" s="22">
        <f t="shared" si="5"/>
        <v>763</v>
      </c>
      <c r="I26" s="51" t="s">
        <v>88</v>
      </c>
      <c r="J26" s="52" t="s">
        <v>89</v>
      </c>
      <c r="K26" s="51">
        <v>763</v>
      </c>
      <c r="L26" s="51" t="s">
        <v>90</v>
      </c>
      <c r="M26" s="52" t="s">
        <v>64</v>
      </c>
      <c r="N26" s="52"/>
      <c r="O26" s="53" t="s">
        <v>65</v>
      </c>
      <c r="P26" s="53" t="s">
        <v>66</v>
      </c>
    </row>
    <row r="27" spans="1:16" ht="12.75" customHeight="1" thickBot="1" x14ac:dyDescent="0.25">
      <c r="A27" s="22" t="str">
        <f t="shared" si="0"/>
        <v> VB 5.17 </v>
      </c>
      <c r="B27" s="3" t="str">
        <f t="shared" si="1"/>
        <v>I</v>
      </c>
      <c r="C27" s="22">
        <f t="shared" si="2"/>
        <v>36451.593999999997</v>
      </c>
      <c r="D27" s="11" t="str">
        <f t="shared" si="3"/>
        <v>vis</v>
      </c>
      <c r="E27" s="50">
        <f>VLOOKUP(C27,A!C$21:E$973,3,FALSE)</f>
        <v>1817.0251526269226</v>
      </c>
      <c r="F27" s="3" t="s">
        <v>60</v>
      </c>
      <c r="G27" s="11" t="str">
        <f t="shared" si="4"/>
        <v>36451.594</v>
      </c>
      <c r="H27" s="22">
        <f t="shared" si="5"/>
        <v>1817</v>
      </c>
      <c r="I27" s="51" t="s">
        <v>91</v>
      </c>
      <c r="J27" s="52" t="s">
        <v>92</v>
      </c>
      <c r="K27" s="51">
        <v>1817</v>
      </c>
      <c r="L27" s="51" t="s">
        <v>93</v>
      </c>
      <c r="M27" s="52" t="s">
        <v>64</v>
      </c>
      <c r="N27" s="52"/>
      <c r="O27" s="53" t="s">
        <v>65</v>
      </c>
      <c r="P27" s="53" t="s">
        <v>66</v>
      </c>
    </row>
    <row r="28" spans="1:16" ht="12.75" customHeight="1" thickBot="1" x14ac:dyDescent="0.25">
      <c r="A28" s="22" t="str">
        <f t="shared" si="0"/>
        <v> VB 5.17 </v>
      </c>
      <c r="B28" s="3" t="str">
        <f t="shared" si="1"/>
        <v>I</v>
      </c>
      <c r="C28" s="22">
        <f t="shared" si="2"/>
        <v>37317.381999999998</v>
      </c>
      <c r="D28" s="11" t="str">
        <f t="shared" si="3"/>
        <v>vis</v>
      </c>
      <c r="E28" s="50">
        <f>VLOOKUP(C28,A!C$21:E$973,3,FALSE)</f>
        <v>1973.9640583535138</v>
      </c>
      <c r="F28" s="3" t="s">
        <v>60</v>
      </c>
      <c r="G28" s="11" t="str">
        <f t="shared" si="4"/>
        <v>37317.382</v>
      </c>
      <c r="H28" s="22">
        <f t="shared" si="5"/>
        <v>1974</v>
      </c>
      <c r="I28" s="51" t="s">
        <v>94</v>
      </c>
      <c r="J28" s="52" t="s">
        <v>95</v>
      </c>
      <c r="K28" s="51">
        <v>1974</v>
      </c>
      <c r="L28" s="51" t="s">
        <v>96</v>
      </c>
      <c r="M28" s="52" t="s">
        <v>64</v>
      </c>
      <c r="N28" s="52"/>
      <c r="O28" s="53" t="s">
        <v>65</v>
      </c>
      <c r="P28" s="53" t="s">
        <v>66</v>
      </c>
    </row>
    <row r="29" spans="1:16" ht="12.75" customHeight="1" thickBot="1" x14ac:dyDescent="0.25">
      <c r="A29" s="22" t="str">
        <f t="shared" si="0"/>
        <v> VB 5.17 </v>
      </c>
      <c r="B29" s="3" t="str">
        <f t="shared" si="1"/>
        <v>I</v>
      </c>
      <c r="C29" s="22">
        <f t="shared" si="2"/>
        <v>37345.285000000003</v>
      </c>
      <c r="D29" s="11" t="str">
        <f t="shared" si="3"/>
        <v>vis</v>
      </c>
      <c r="E29" s="50">
        <f>VLOOKUP(C29,A!C$21:E$973,3,FALSE)</f>
        <v>1979.0219550747549</v>
      </c>
      <c r="F29" s="3" t="s">
        <v>60</v>
      </c>
      <c r="G29" s="11" t="str">
        <f t="shared" si="4"/>
        <v>37345.285</v>
      </c>
      <c r="H29" s="22">
        <f t="shared" si="5"/>
        <v>1979</v>
      </c>
      <c r="I29" s="51" t="s">
        <v>97</v>
      </c>
      <c r="J29" s="52" t="s">
        <v>98</v>
      </c>
      <c r="K29" s="51">
        <v>1979</v>
      </c>
      <c r="L29" s="51" t="s">
        <v>99</v>
      </c>
      <c r="M29" s="52" t="s">
        <v>64</v>
      </c>
      <c r="N29" s="52"/>
      <c r="O29" s="53" t="s">
        <v>65</v>
      </c>
      <c r="P29" s="53" t="s">
        <v>66</v>
      </c>
    </row>
    <row r="30" spans="1:16" ht="12.75" customHeight="1" thickBot="1" x14ac:dyDescent="0.25">
      <c r="A30" s="22" t="str">
        <f t="shared" si="0"/>
        <v> VB 5.17 </v>
      </c>
      <c r="B30" s="3" t="str">
        <f t="shared" si="1"/>
        <v>I</v>
      </c>
      <c r="C30" s="22">
        <f t="shared" si="2"/>
        <v>37615.341999999997</v>
      </c>
      <c r="D30" s="11" t="str">
        <f t="shared" si="3"/>
        <v>vis</v>
      </c>
      <c r="E30" s="50">
        <f>VLOOKUP(C30,A!C$21:E$973,3,FALSE)</f>
        <v>2027.9744123319647</v>
      </c>
      <c r="F30" s="3" t="s">
        <v>60</v>
      </c>
      <c r="G30" s="11" t="str">
        <f t="shared" si="4"/>
        <v>37615.342</v>
      </c>
      <c r="H30" s="22">
        <f t="shared" si="5"/>
        <v>2028</v>
      </c>
      <c r="I30" s="51" t="s">
        <v>100</v>
      </c>
      <c r="J30" s="52" t="s">
        <v>101</v>
      </c>
      <c r="K30" s="51">
        <v>2028</v>
      </c>
      <c r="L30" s="51" t="s">
        <v>102</v>
      </c>
      <c r="M30" s="52" t="s">
        <v>64</v>
      </c>
      <c r="N30" s="52"/>
      <c r="O30" s="53" t="s">
        <v>65</v>
      </c>
      <c r="P30" s="53" t="s">
        <v>66</v>
      </c>
    </row>
    <row r="31" spans="1:16" ht="12.75" customHeight="1" thickBot="1" x14ac:dyDescent="0.25">
      <c r="A31" s="22" t="str">
        <f t="shared" si="0"/>
        <v> VB 5.17 </v>
      </c>
      <c r="B31" s="3" t="str">
        <f t="shared" si="1"/>
        <v>I</v>
      </c>
      <c r="C31" s="22">
        <f t="shared" si="2"/>
        <v>37615.442000000003</v>
      </c>
      <c r="D31" s="11" t="str">
        <f t="shared" si="3"/>
        <v>vis</v>
      </c>
      <c r="E31" s="50">
        <f>VLOOKUP(C31,A!C$21:E$973,3,FALSE)</f>
        <v>2027.99253904494</v>
      </c>
      <c r="F31" s="3" t="s">
        <v>60</v>
      </c>
      <c r="G31" s="11" t="str">
        <f t="shared" si="4"/>
        <v>37615.442</v>
      </c>
      <c r="H31" s="22">
        <f t="shared" si="5"/>
        <v>2028</v>
      </c>
      <c r="I31" s="51" t="s">
        <v>103</v>
      </c>
      <c r="J31" s="52" t="s">
        <v>104</v>
      </c>
      <c r="K31" s="51">
        <v>2028</v>
      </c>
      <c r="L31" s="51" t="s">
        <v>105</v>
      </c>
      <c r="M31" s="52" t="s">
        <v>64</v>
      </c>
      <c r="N31" s="52"/>
      <c r="O31" s="53" t="s">
        <v>65</v>
      </c>
      <c r="P31" s="53" t="s">
        <v>66</v>
      </c>
    </row>
    <row r="32" spans="1:16" ht="12.75" customHeight="1" thickBot="1" x14ac:dyDescent="0.25">
      <c r="A32" s="22" t="str">
        <f t="shared" si="0"/>
        <v> VB 5.17 </v>
      </c>
      <c r="B32" s="3" t="str">
        <f t="shared" si="1"/>
        <v>I</v>
      </c>
      <c r="C32" s="22">
        <f t="shared" si="2"/>
        <v>38001.453999999998</v>
      </c>
      <c r="D32" s="11" t="str">
        <f t="shared" si="3"/>
        <v>vis</v>
      </c>
      <c r="E32" s="50">
        <f>VLOOKUP(C32,A!C$21:E$973,3,FALSE)</f>
        <v>2097.9638263315878</v>
      </c>
      <c r="F32" s="3" t="s">
        <v>60</v>
      </c>
      <c r="G32" s="11" t="str">
        <f t="shared" si="4"/>
        <v>38001.454</v>
      </c>
      <c r="H32" s="22">
        <f t="shared" si="5"/>
        <v>2098</v>
      </c>
      <c r="I32" s="51" t="s">
        <v>106</v>
      </c>
      <c r="J32" s="52" t="s">
        <v>107</v>
      </c>
      <c r="K32" s="51">
        <v>2098</v>
      </c>
      <c r="L32" s="51" t="s">
        <v>75</v>
      </c>
      <c r="M32" s="52" t="s">
        <v>64</v>
      </c>
      <c r="N32" s="52"/>
      <c r="O32" s="53" t="s">
        <v>65</v>
      </c>
      <c r="P32" s="53" t="s">
        <v>66</v>
      </c>
    </row>
    <row r="33" spans="1:16" ht="12.75" customHeight="1" thickBot="1" x14ac:dyDescent="0.25">
      <c r="A33" s="22" t="str">
        <f t="shared" si="0"/>
        <v> VB 5.17 </v>
      </c>
      <c r="B33" s="3" t="str">
        <f t="shared" si="1"/>
        <v>I</v>
      </c>
      <c r="C33" s="22">
        <f t="shared" si="2"/>
        <v>38001.500999999997</v>
      </c>
      <c r="D33" s="11" t="str">
        <f t="shared" si="3"/>
        <v>vis</v>
      </c>
      <c r="E33" s="50">
        <f>VLOOKUP(C33,A!C$21:E$973,3,FALSE)</f>
        <v>2097.9723458866856</v>
      </c>
      <c r="F33" s="3" t="s">
        <v>60</v>
      </c>
      <c r="G33" s="11" t="str">
        <f t="shared" si="4"/>
        <v>38001.501</v>
      </c>
      <c r="H33" s="22">
        <f t="shared" si="5"/>
        <v>2098</v>
      </c>
      <c r="I33" s="51" t="s">
        <v>108</v>
      </c>
      <c r="J33" s="52" t="s">
        <v>109</v>
      </c>
      <c r="K33" s="51">
        <v>2098</v>
      </c>
      <c r="L33" s="51" t="s">
        <v>110</v>
      </c>
      <c r="M33" s="52" t="s">
        <v>64</v>
      </c>
      <c r="N33" s="52"/>
      <c r="O33" s="53" t="s">
        <v>65</v>
      </c>
      <c r="P33" s="53" t="s">
        <v>66</v>
      </c>
    </row>
    <row r="34" spans="1:16" ht="12.75" customHeight="1" thickBot="1" x14ac:dyDescent="0.25">
      <c r="A34" s="22" t="str">
        <f t="shared" si="0"/>
        <v> VB 5.17 </v>
      </c>
      <c r="B34" s="3" t="str">
        <f t="shared" si="1"/>
        <v>I</v>
      </c>
      <c r="C34" s="22">
        <f t="shared" si="2"/>
        <v>38001.548999999999</v>
      </c>
      <c r="D34" s="11" t="str">
        <f t="shared" si="3"/>
        <v>vis</v>
      </c>
      <c r="E34" s="50">
        <f>VLOOKUP(C34,A!C$21:E$973,3,FALSE)</f>
        <v>2097.9810467089137</v>
      </c>
      <c r="F34" s="3" t="s">
        <v>60</v>
      </c>
      <c r="G34" s="11" t="str">
        <f t="shared" si="4"/>
        <v>38001.549</v>
      </c>
      <c r="H34" s="22">
        <f t="shared" si="5"/>
        <v>2098</v>
      </c>
      <c r="I34" s="51" t="s">
        <v>111</v>
      </c>
      <c r="J34" s="52" t="s">
        <v>112</v>
      </c>
      <c r="K34" s="51">
        <v>2098</v>
      </c>
      <c r="L34" s="51" t="s">
        <v>113</v>
      </c>
      <c r="M34" s="52" t="s">
        <v>64</v>
      </c>
      <c r="N34" s="52"/>
      <c r="O34" s="53" t="s">
        <v>65</v>
      </c>
      <c r="P34" s="53" t="s">
        <v>66</v>
      </c>
    </row>
    <row r="35" spans="1:16" ht="12.75" customHeight="1" thickBot="1" x14ac:dyDescent="0.25">
      <c r="A35" s="22" t="str">
        <f t="shared" si="0"/>
        <v> AJ 131:2664-2672 </v>
      </c>
      <c r="B35" s="3" t="str">
        <f t="shared" si="1"/>
        <v>II</v>
      </c>
      <c r="C35" s="22">
        <f t="shared" si="2"/>
        <v>52318.850299999998</v>
      </c>
      <c r="D35" s="11" t="str">
        <f t="shared" si="3"/>
        <v>vis</v>
      </c>
      <c r="E35" s="50">
        <f>VLOOKUP(C35,A!C$21:E$973,3,FALSE)</f>
        <v>4693.2371590365283</v>
      </c>
      <c r="F35" s="3" t="s">
        <v>60</v>
      </c>
      <c r="G35" s="11" t="str">
        <f t="shared" si="4"/>
        <v>52318.8503</v>
      </c>
      <c r="H35" s="22">
        <f t="shared" si="5"/>
        <v>4693.5</v>
      </c>
      <c r="I35" s="51" t="s">
        <v>114</v>
      </c>
      <c r="J35" s="52" t="s">
        <v>115</v>
      </c>
      <c r="K35" s="51">
        <v>4693.5</v>
      </c>
      <c r="L35" s="51" t="s">
        <v>116</v>
      </c>
      <c r="M35" s="52" t="s">
        <v>117</v>
      </c>
      <c r="N35" s="52" t="s">
        <v>118</v>
      </c>
      <c r="O35" s="53" t="s">
        <v>119</v>
      </c>
      <c r="P35" s="53" t="s">
        <v>120</v>
      </c>
    </row>
    <row r="36" spans="1:16" ht="12.75" customHeight="1" thickBot="1" x14ac:dyDescent="0.25">
      <c r="A36" s="22" t="str">
        <f t="shared" si="0"/>
        <v> AJ 131:2664-2672 </v>
      </c>
      <c r="B36" s="3" t="str">
        <f t="shared" si="1"/>
        <v>II</v>
      </c>
      <c r="C36" s="22">
        <f t="shared" si="2"/>
        <v>52323.665200000003</v>
      </c>
      <c r="D36" s="11" t="str">
        <f t="shared" si="3"/>
        <v>vis</v>
      </c>
      <c r="E36" s="50">
        <f>VLOOKUP(C36,A!C$21:E$973,3,FALSE)</f>
        <v>4694.109942139532</v>
      </c>
      <c r="F36" s="3" t="s">
        <v>60</v>
      </c>
      <c r="G36" s="11" t="str">
        <f t="shared" si="4"/>
        <v>52323.6652</v>
      </c>
      <c r="H36" s="22">
        <f t="shared" si="5"/>
        <v>4694.5</v>
      </c>
      <c r="I36" s="51" t="s">
        <v>121</v>
      </c>
      <c r="J36" s="52" t="s">
        <v>122</v>
      </c>
      <c r="K36" s="51">
        <v>4694.5</v>
      </c>
      <c r="L36" s="51" t="s">
        <v>123</v>
      </c>
      <c r="M36" s="52" t="s">
        <v>117</v>
      </c>
      <c r="N36" s="52" t="s">
        <v>118</v>
      </c>
      <c r="O36" s="53" t="s">
        <v>119</v>
      </c>
      <c r="P36" s="53" t="s">
        <v>120</v>
      </c>
    </row>
    <row r="37" spans="1:16" ht="12.75" customHeight="1" thickBot="1" x14ac:dyDescent="0.25">
      <c r="A37" s="22" t="str">
        <f t="shared" si="0"/>
        <v> AJ 131:2664-2672 </v>
      </c>
      <c r="B37" s="3" t="str">
        <f t="shared" si="1"/>
        <v>II</v>
      </c>
      <c r="C37" s="22">
        <f t="shared" si="2"/>
        <v>52334.793299999998</v>
      </c>
      <c r="D37" s="11" t="str">
        <f t="shared" si="3"/>
        <v>vis</v>
      </c>
      <c r="E37" s="50">
        <f>VLOOKUP(C37,A!C$21:E$973,3,FALSE)</f>
        <v>4696.1271008860331</v>
      </c>
      <c r="F37" s="3" t="s">
        <v>60</v>
      </c>
      <c r="G37" s="11" t="str">
        <f t="shared" si="4"/>
        <v>52334.7933</v>
      </c>
      <c r="H37" s="22">
        <f t="shared" si="5"/>
        <v>4696.5</v>
      </c>
      <c r="I37" s="51" t="s">
        <v>124</v>
      </c>
      <c r="J37" s="52" t="s">
        <v>125</v>
      </c>
      <c r="K37" s="51">
        <v>4696.5</v>
      </c>
      <c r="L37" s="51" t="s">
        <v>126</v>
      </c>
      <c r="M37" s="52" t="s">
        <v>117</v>
      </c>
      <c r="N37" s="52" t="s">
        <v>118</v>
      </c>
      <c r="O37" s="53" t="s">
        <v>119</v>
      </c>
      <c r="P37" s="53" t="s">
        <v>120</v>
      </c>
    </row>
    <row r="38" spans="1:16" ht="12.75" customHeight="1" thickBot="1" x14ac:dyDescent="0.25">
      <c r="A38" s="22" t="str">
        <f t="shared" si="0"/>
        <v> AJ 131:2664-2672 </v>
      </c>
      <c r="B38" s="3" t="str">
        <f t="shared" si="1"/>
        <v>II</v>
      </c>
      <c r="C38" s="22">
        <f t="shared" si="2"/>
        <v>52339.6083</v>
      </c>
      <c r="D38" s="11" t="str">
        <f t="shared" si="3"/>
        <v>vis</v>
      </c>
      <c r="E38" s="50">
        <f>VLOOKUP(C38,A!C$21:E$973,3,FALSE)</f>
        <v>4696.9999021157491</v>
      </c>
      <c r="F38" s="3" t="s">
        <v>60</v>
      </c>
      <c r="G38" s="11" t="str">
        <f t="shared" si="4"/>
        <v>52339.6083</v>
      </c>
      <c r="H38" s="22">
        <f t="shared" si="5"/>
        <v>4697.5</v>
      </c>
      <c r="I38" s="51" t="s">
        <v>127</v>
      </c>
      <c r="J38" s="52" t="s">
        <v>128</v>
      </c>
      <c r="K38" s="51">
        <v>4697.5</v>
      </c>
      <c r="L38" s="51" t="s">
        <v>129</v>
      </c>
      <c r="M38" s="52" t="s">
        <v>117</v>
      </c>
      <c r="N38" s="52" t="s">
        <v>118</v>
      </c>
      <c r="O38" s="53" t="s">
        <v>119</v>
      </c>
      <c r="P38" s="53" t="s">
        <v>120</v>
      </c>
    </row>
    <row r="39" spans="1:16" ht="12.75" customHeight="1" thickBot="1" x14ac:dyDescent="0.25">
      <c r="A39" s="22" t="str">
        <f t="shared" si="0"/>
        <v> AJ 131:2664-2672 </v>
      </c>
      <c r="B39" s="3" t="str">
        <f t="shared" si="1"/>
        <v>II</v>
      </c>
      <c r="C39" s="22">
        <f t="shared" si="2"/>
        <v>52350.736199999999</v>
      </c>
      <c r="D39" s="11" t="str">
        <f t="shared" si="3"/>
        <v>vis</v>
      </c>
      <c r="E39" s="50">
        <f>VLOOKUP(C39,A!C$21:E$973,3,FALSE)</f>
        <v>4699.0170246088246</v>
      </c>
      <c r="F39" s="3" t="s">
        <v>60</v>
      </c>
      <c r="G39" s="11" t="str">
        <f t="shared" si="4"/>
        <v>52350.7362</v>
      </c>
      <c r="H39" s="22">
        <f t="shared" si="5"/>
        <v>4699.5</v>
      </c>
      <c r="I39" s="51" t="s">
        <v>130</v>
      </c>
      <c r="J39" s="52" t="s">
        <v>131</v>
      </c>
      <c r="K39" s="51">
        <v>4699.5</v>
      </c>
      <c r="L39" s="51" t="s">
        <v>132</v>
      </c>
      <c r="M39" s="52" t="s">
        <v>117</v>
      </c>
      <c r="N39" s="52" t="s">
        <v>118</v>
      </c>
      <c r="O39" s="53" t="s">
        <v>119</v>
      </c>
      <c r="P39" s="53" t="s">
        <v>120</v>
      </c>
    </row>
    <row r="40" spans="1:16" ht="12.75" customHeight="1" thickBot="1" x14ac:dyDescent="0.25">
      <c r="A40" s="22" t="str">
        <f t="shared" si="0"/>
        <v> AJ 131:2664-2672 </v>
      </c>
      <c r="B40" s="3" t="str">
        <f t="shared" si="1"/>
        <v>I</v>
      </c>
      <c r="C40" s="22">
        <f t="shared" si="2"/>
        <v>52390.592900000003</v>
      </c>
      <c r="D40" s="11" t="str">
        <f t="shared" si="3"/>
        <v>vis</v>
      </c>
      <c r="E40" s="50">
        <f>VLOOKUP(C40,A!C$21:E$973,3,FALSE)</f>
        <v>4706.2417342188837</v>
      </c>
      <c r="F40" s="3" t="s">
        <v>60</v>
      </c>
      <c r="G40" s="11" t="str">
        <f t="shared" si="4"/>
        <v>52390.5929</v>
      </c>
      <c r="H40" s="22">
        <f t="shared" si="5"/>
        <v>4707</v>
      </c>
      <c r="I40" s="51" t="s">
        <v>133</v>
      </c>
      <c r="J40" s="52" t="s">
        <v>134</v>
      </c>
      <c r="K40" s="51">
        <v>4707</v>
      </c>
      <c r="L40" s="51" t="s">
        <v>135</v>
      </c>
      <c r="M40" s="52" t="s">
        <v>117</v>
      </c>
      <c r="N40" s="52" t="s">
        <v>118</v>
      </c>
      <c r="O40" s="53" t="s">
        <v>119</v>
      </c>
      <c r="P40" s="53" t="s">
        <v>120</v>
      </c>
    </row>
    <row r="41" spans="1:16" ht="12.75" customHeight="1" thickBot="1" x14ac:dyDescent="0.25">
      <c r="A41" s="22" t="str">
        <f t="shared" si="0"/>
        <v> AJ 131:2664-2672 </v>
      </c>
      <c r="B41" s="3" t="str">
        <f t="shared" si="1"/>
        <v>II</v>
      </c>
      <c r="C41" s="22">
        <f t="shared" si="2"/>
        <v>52610.638899999998</v>
      </c>
      <c r="D41" s="11" t="str">
        <f t="shared" si="3"/>
        <v>vis</v>
      </c>
      <c r="E41" s="50">
        <f>VLOOKUP(C41,A!C$21:E$973,3,FALSE)</f>
        <v>4746.1288410504785</v>
      </c>
      <c r="F41" s="3" t="s">
        <v>60</v>
      </c>
      <c r="G41" s="11" t="str">
        <f t="shared" si="4"/>
        <v>52610.6389</v>
      </c>
      <c r="H41" s="22">
        <f t="shared" si="5"/>
        <v>4746.5</v>
      </c>
      <c r="I41" s="51" t="s">
        <v>136</v>
      </c>
      <c r="J41" s="52" t="s">
        <v>137</v>
      </c>
      <c r="K41" s="51">
        <v>4746.5</v>
      </c>
      <c r="L41" s="51" t="s">
        <v>138</v>
      </c>
      <c r="M41" s="52" t="s">
        <v>117</v>
      </c>
      <c r="N41" s="52" t="s">
        <v>118</v>
      </c>
      <c r="O41" s="53" t="s">
        <v>119</v>
      </c>
      <c r="P41" s="53" t="s">
        <v>120</v>
      </c>
    </row>
    <row r="42" spans="1:16" x14ac:dyDescent="0.2">
      <c r="B42" s="3"/>
      <c r="F42" s="3"/>
    </row>
    <row r="43" spans="1:16" x14ac:dyDescent="0.2">
      <c r="B43" s="3"/>
      <c r="F43" s="3"/>
    </row>
    <row r="44" spans="1:16" x14ac:dyDescent="0.2">
      <c r="B44" s="3"/>
      <c r="F44" s="3"/>
    </row>
    <row r="45" spans="1:16" x14ac:dyDescent="0.2">
      <c r="B45" s="3"/>
      <c r="F45" s="3"/>
    </row>
    <row r="46" spans="1:16" x14ac:dyDescent="0.2">
      <c r="B46" s="3"/>
      <c r="F46" s="3"/>
    </row>
    <row r="47" spans="1:16" x14ac:dyDescent="0.2">
      <c r="B47" s="3"/>
      <c r="F47" s="3"/>
    </row>
    <row r="48" spans="1:1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</sheetData>
  <phoneticPr fontId="8" type="noConversion"/>
  <hyperlinks>
    <hyperlink ref="P11" r:id="rId1" display="http://www.bav-astro.de/sfs/BAVM_link.php?BAVMnr=174"/>
    <hyperlink ref="P12" r:id="rId2" display="http://www.bav-astro.de/sfs/BAVM_link.php?BAVMnr=173"/>
    <hyperlink ref="P13" r:id="rId3" display="http://www.bav-astro.de/sfs/BAVM_link.php?BAVMnr=183"/>
    <hyperlink ref="P14" r:id="rId4" display="http://www.bav-astro.de/sfs/BAVM_link.php?BAVMnr=209"/>
    <hyperlink ref="P15" r:id="rId5" display="http://www.bav-astro.de/sfs/BAVM_link.php?BAVMnr=215"/>
    <hyperlink ref="P16" r:id="rId6" display="http://www.bav-astro.de/sfs/BAVM_link.php?BAVMnr=234"/>
    <hyperlink ref="P17" r:id="rId7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2024-01-23T03:07:19Z</dcterms:modified>
</cp:coreProperties>
</file>