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98F16B3-5B3A-40DB-9305-7CEBCEB020BF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/>
  <c r="E26" i="1"/>
  <c r="F26" i="1"/>
  <c r="G26" i="1"/>
  <c r="K26" i="1"/>
  <c r="E22" i="1"/>
  <c r="F22" i="1"/>
  <c r="Q21" i="1"/>
  <c r="Q23" i="1"/>
  <c r="Q24" i="1"/>
  <c r="Q25" i="1"/>
  <c r="Q26" i="1"/>
  <c r="Q28" i="1"/>
  <c r="Q29" i="1"/>
  <c r="G12" i="2"/>
  <c r="C12" i="2"/>
  <c r="G19" i="2"/>
  <c r="C19" i="2"/>
  <c r="G18" i="2"/>
  <c r="C18" i="2"/>
  <c r="G11" i="2"/>
  <c r="C11" i="2"/>
  <c r="G17" i="2"/>
  <c r="C17" i="2"/>
  <c r="E17" i="2"/>
  <c r="G16" i="2"/>
  <c r="C16" i="2"/>
  <c r="G15" i="2"/>
  <c r="C15" i="2"/>
  <c r="E15" i="2"/>
  <c r="G14" i="2"/>
  <c r="C14" i="2"/>
  <c r="G13" i="2"/>
  <c r="C13" i="2"/>
  <c r="C7" i="1"/>
  <c r="E21" i="1"/>
  <c r="C8" i="1"/>
  <c r="D9" i="1"/>
  <c r="C9" i="1"/>
  <c r="H12" i="2"/>
  <c r="D12" i="2"/>
  <c r="B12" i="2"/>
  <c r="A12" i="2"/>
  <c r="H19" i="2"/>
  <c r="B19" i="2"/>
  <c r="D19" i="2"/>
  <c r="A19" i="2"/>
  <c r="H18" i="2"/>
  <c r="D18" i="2"/>
  <c r="B18" i="2"/>
  <c r="A18" i="2"/>
  <c r="H11" i="2"/>
  <c r="B11" i="2"/>
  <c r="D11" i="2"/>
  <c r="A1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Q30" i="1"/>
  <c r="Q27" i="1"/>
  <c r="F16" i="1"/>
  <c r="F17" i="1" s="1"/>
  <c r="C17" i="1"/>
  <c r="Q22" i="1"/>
  <c r="E14" i="2"/>
  <c r="E18" i="2"/>
  <c r="F21" i="1"/>
  <c r="E13" i="2"/>
  <c r="E30" i="1"/>
  <c r="E23" i="1"/>
  <c r="F23" i="1"/>
  <c r="G23" i="1"/>
  <c r="H23" i="1"/>
  <c r="E29" i="1"/>
  <c r="F29" i="1"/>
  <c r="G29" i="1"/>
  <c r="K29" i="1"/>
  <c r="E25" i="1"/>
  <c r="G21" i="1"/>
  <c r="E27" i="1"/>
  <c r="G24" i="1"/>
  <c r="H24" i="1"/>
  <c r="G22" i="1"/>
  <c r="H22" i="1"/>
  <c r="E28" i="1"/>
  <c r="F28" i="1"/>
  <c r="G28" i="1"/>
  <c r="K28" i="1"/>
  <c r="F27" i="1"/>
  <c r="G27" i="1"/>
  <c r="J27" i="1"/>
  <c r="E11" i="2"/>
  <c r="H21" i="1"/>
  <c r="F30" i="1"/>
  <c r="G30" i="1"/>
  <c r="J30" i="1"/>
  <c r="E12" i="2"/>
  <c r="E16" i="2"/>
  <c r="F25" i="1"/>
  <c r="E19" i="2"/>
  <c r="U25" i="1"/>
  <c r="C11" i="1"/>
  <c r="C12" i="1"/>
  <c r="C16" i="1" l="1"/>
  <c r="D18" i="1" s="1"/>
  <c r="C15" i="1"/>
  <c r="F18" i="1" s="1"/>
  <c r="O21" i="1"/>
  <c r="O27" i="1"/>
  <c r="O25" i="1"/>
  <c r="O23" i="1"/>
  <c r="O22" i="1"/>
  <c r="O26" i="1"/>
  <c r="O29" i="1"/>
  <c r="O24" i="1"/>
  <c r="O28" i="1"/>
  <c r="O30" i="1"/>
  <c r="C18" i="1" l="1"/>
  <c r="F19" i="1"/>
</calcChain>
</file>

<file path=xl/sharedStrings.xml><?xml version="1.0" encoding="utf-8"?>
<sst xmlns="http://schemas.openxmlformats.org/spreadsheetml/2006/main" count="159" uniqueCount="102">
  <si>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</si>
  <si>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</si>
  <si>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</si>
  <si>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</si>
  <si>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</si>
  <si>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</si>
  <si>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</si>
  <si>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</si>
  <si>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</si>
  <si>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</si>
  <si>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</si>
  <si>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</si>
  <si>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</si>
  <si>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</si>
  <si>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</si>
  <si>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</si>
  <si>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</si>
  <si>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</si>
  <si>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</si>
  <si>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</si>
  <si>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</si>
  <si>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</si>
  <si>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</si>
  <si>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</si>
  <si>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</si>
  <si>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</si>
  <si>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</si>
  <si>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</si>
  <si>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</si>
  <si>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</si>
  <si>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</si>
  <si>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</si>
  <si>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</si>
  <si>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</si>
  <si>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</si>
  <si>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</si>
  <si>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</si>
  <si>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LM Cep / GSC 4250-1105</t>
  </si>
  <si>
    <t>EA</t>
  </si>
  <si>
    <t>IBVS 6010</t>
  </si>
  <si>
    <t>I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</si>
  <si>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</si>
  <si>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</si>
  <si>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</si>
  <si>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</si>
  <si>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</si>
  <si>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</si>
  <si>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</si>
  <si>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</si>
  <si>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</si>
  <si>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</si>
  <si>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</si>
  <si>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</si>
  <si>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</si>
  <si>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C </t>
  </si>
  <si>
    <t>o</t>
  </si>
  <si>
    <t>-I</t>
  </si>
  <si>
    <t> F.Agerer </t>
  </si>
  <si>
    <t>BAVM 225 </t>
  </si>
  <si>
    <t>2429407.540 </t>
  </si>
  <si>
    <t> 24.05.1939 00:57 </t>
  </si>
  <si>
    <t> -0.009 </t>
  </si>
  <si>
    <t>P </t>
  </si>
  <si>
    <t> A.A.Wachmann </t>
  </si>
  <si>
    <t>IBVS 749 </t>
  </si>
  <si>
    <t>2430517.345 </t>
  </si>
  <si>
    <t> 06.06.1942 20:16 </t>
  </si>
  <si>
    <t> 0.006 </t>
  </si>
  <si>
    <t>2431077.195 </t>
  </si>
  <si>
    <t> 18.12.1943 16:40 </t>
  </si>
  <si>
    <t> -0.008 </t>
  </si>
  <si>
    <t>2447263.788 </t>
  </si>
  <si>
    <t> 12.04.1988 06:54 </t>
  </si>
  <si>
    <t> 0.212 </t>
  </si>
  <si>
    <t>V </t>
  </si>
  <si>
    <t> J.Borovicka </t>
  </si>
  <si>
    <t> BRNO 31 </t>
  </si>
  <si>
    <t>2455045.4643 </t>
  </si>
  <si>
    <t> 01.08.2009 23:08 </t>
  </si>
  <si>
    <t> 0.1060 </t>
  </si>
  <si>
    <t>BAVM 212 </t>
  </si>
  <si>
    <t>2455691.4802 </t>
  </si>
  <si>
    <t> 09.05.2011 23:31 </t>
  </si>
  <si>
    <t>7599</t>
  </si>
  <si>
    <t> 0.1246 </t>
  </si>
  <si>
    <t>BAVM 220 </t>
  </si>
  <si>
    <t>2455787.5582 </t>
  </si>
  <si>
    <t> 14.08.2011 01:23 </t>
  </si>
  <si>
    <t>7628</t>
  </si>
  <si>
    <t> 0.1312 </t>
  </si>
  <si>
    <t>2455807.4078 </t>
  </si>
  <si>
    <t> 02.09.2011 21:47 </t>
  </si>
  <si>
    <t>7634</t>
  </si>
  <si>
    <t> 0.1040 </t>
  </si>
  <si>
    <t> H.Jungbluth </t>
  </si>
  <si>
    <t>2456072.4631 </t>
  </si>
  <si>
    <t> 24.05.2012 23:06 </t>
  </si>
  <si>
    <t>7714</t>
  </si>
  <si>
    <t> 0.1348 </t>
  </si>
  <si>
    <t>BAVM 231 </t>
  </si>
  <si>
    <t>IBVS 0749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</si>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</sst>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18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Cep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plus>
            <c:minus>
              <c:numRef>
                <c:f>'Active 1'!$D$21:$D$221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1'!$H$21:$H$981</c:f>
              <c:numCache>
                <c:formatCode>General</c:formatCode>
                <c:ptCount val="961"/>
                <c:pt idx="0">
                  <c:v>-8.8224999999511056E-3</c:v>
                </c:pt>
                <c:pt idx="1">
                  <c:v>0</c:v>
                </c:pt>
                <c:pt idx="2">
                  <c:v>6.0000000012223609E-3</c:v>
                </c:pt>
                <c:pt idx="3">
                  <c:v>-8.298500000819331E-3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CC-4BE8-8E0C-D7C378A1E5F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CC-4BE8-8E0C-D7C378A1E5F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1'!$J$21:$J$981</c:f>
              <c:numCache>
                <c:formatCode>General</c:formatCode>
                <c:ptCount val="961"/>
                <c:pt idx="6">
                  <c:v>0.12460649999411544</c:v>
                </c:pt>
                <c:pt idx="9">
                  <c:v>0.13475900000048568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CC-4BE8-8E0C-D7C378A1E5F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1'!$K$21:$K$981</c:f>
              <c:numCache>
                <c:formatCode>General</c:formatCode>
                <c:ptCount val="961"/>
                <c:pt idx="5">
                  <c:v>0.1059739999982412</c:v>
                </c:pt>
                <c:pt idx="7">
                  <c:v>0.13121799999498762</c:v>
                </c:pt>
                <c:pt idx="8">
                  <c:v>0.10397899999952642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CC-4BE8-8E0C-D7C378A1E5F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CC-4BE8-8E0C-D7C378A1E5F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CC-4BE8-8E0C-D7C378A1E5F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4.1999999999999997E-3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CC-4BE8-8E0C-D7C378A1E5F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1'!$F$21:$F$981</c:f>
              <c:numCache>
                <c:formatCode>General</c:formatCode>
                <c:ptCount val="961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1'!$O$21:$O$981</c:f>
              <c:numCache>
                <c:formatCode>General</c:formatCode>
                <c:ptCount val="961"/>
                <c:pt idx="0">
                  <c:v>-7.5824317087402112E-3</c:v>
                </c:pt>
                <c:pt idx="1">
                  <c:v>-2.1862520257342477E-3</c:v>
                </c:pt>
                <c:pt idx="2">
                  <c:v>-2.1862520257342477E-3</c:v>
                </c:pt>
                <c:pt idx="3">
                  <c:v>5.3599981434935802E-4</c:v>
                </c:pt>
                <c:pt idx="4">
                  <c:v>7.9239683190967691E-2</c:v>
                </c:pt>
                <c:pt idx="5">
                  <c:v>0.11707737296822443</c:v>
                </c:pt>
                <c:pt idx="6">
                  <c:v>0.12021843278370552</c:v>
                </c:pt>
                <c:pt idx="7">
                  <c:v>0.12068556475626424</c:v>
                </c:pt>
                <c:pt idx="8">
                  <c:v>0.12078221275058673</c:v>
                </c:pt>
                <c:pt idx="9">
                  <c:v>0.12207085267488667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CC-4BE8-8E0C-D7C378A1E5F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1'!$F$21:$F$300</c:f>
              <c:numCache>
                <c:formatCode>General</c:formatCode>
                <c:ptCount val="280"/>
                <c:pt idx="0">
                  <c:v>-335</c:v>
                </c:pt>
                <c:pt idx="1">
                  <c:v>0</c:v>
                </c:pt>
                <c:pt idx="2">
                  <c:v>0</c:v>
                </c:pt>
                <c:pt idx="3">
                  <c:v>169</c:v>
                </c:pt>
                <c:pt idx="4">
                  <c:v>5055</c:v>
                </c:pt>
                <c:pt idx="5">
                  <c:v>7404</c:v>
                </c:pt>
                <c:pt idx="6">
                  <c:v>7599</c:v>
                </c:pt>
                <c:pt idx="7">
                  <c:v>7628</c:v>
                </c:pt>
                <c:pt idx="8">
                  <c:v>7634</c:v>
                </c:pt>
                <c:pt idx="9">
                  <c:v>7714</c:v>
                </c:pt>
              </c:numCache>
            </c:numRef>
          </c:xVal>
          <c:yVal>
            <c:numRef>
              <c:f>'Active 1'!$U$21:$U$300</c:f>
              <c:numCache>
                <c:formatCode>General</c:formatCode>
                <c:ptCount val="280"/>
                <c:pt idx="4">
                  <c:v>0.21214250000048196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CC-4BE8-8E0C-D7C378A1E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49696"/>
        <c:axId val="1"/>
      </c:scatterChart>
      <c:valAx>
        <c:axId val="63744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449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688DC7-8202-B43F-C9B9-76F682E00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konkoly.hu/cgi-bin/IBVS?749" TargetMode="External"/><Relationship Id="rId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749" TargetMode="External"/><Relationship Id="rId1" Type="http://schemas.openxmlformats.org/officeDocument/2006/relationships/hyperlink" Target="http://www.konkoly.hu/cgi-bin/IBVS?749" TargetMode="External"/><Relationship Id="rId6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30517.339</v>
      </c>
      <c r="D4" s="9">
        <v>3.3128065000000002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30517.339</v>
      </c>
    </row>
    <row r="8" spans="1:6" x14ac:dyDescent="0.2">
      <c r="A8" t="s">
        <v>3</v>
      </c>
      <c r="C8">
        <f>+D4</f>
        <v>3.3128065000000002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INTERCEPT(INDIRECT($D$9):G974,INDIRECT($C$9):F974)</f>
        <v>-2.1862520257342477E-3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SLOPE(INDIRECT($D$9):G974,INDIRECT($C$9):F974)</f>
        <v>1.6107999053749146E-5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(C7+C11)+(C8+C12)*INT(MAX(F21:F3515))</f>
        <v>56072.450411852675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3.3128226079990539</v>
      </c>
      <c r="E16" s="16" t="s">
        <v>31</v>
      </c>
      <c r="F16" s="17">
        <f ca="1">NOW()+15018.5+$C$5/24</f>
        <v>60332.691090393513</v>
      </c>
    </row>
    <row r="17" spans="1:21" ht="13.5" thickBot="1" x14ac:dyDescent="0.25">
      <c r="A17" s="16" t="s">
        <v>28</v>
      </c>
      <c r="B17" s="12"/>
      <c r="C17" s="12">
        <f>COUNT(C21:C2173)</f>
        <v>10</v>
      </c>
      <c r="E17" s="16" t="s">
        <v>35</v>
      </c>
      <c r="F17" s="17">
        <f ca="1">ROUND(2*(F16-$C$7)/$C$8,0)/2+F15</f>
        <v>9001</v>
      </c>
    </row>
    <row r="18" spans="1:21" ht="14.25" thickTop="1" thickBot="1" x14ac:dyDescent="0.25">
      <c r="A18" s="18" t="s">
        <v>5</v>
      </c>
      <c r="B18" s="12"/>
      <c r="C18" s="21">
        <f ca="1">+C15</f>
        <v>56072.450411852675</v>
      </c>
      <c r="D18" s="22">
        <f ca="1">+C16</f>
        <v>3.3128226079990539</v>
      </c>
      <c r="E18" s="16" t="s">
        <v>36</v>
      </c>
      <c r="F18" s="25">
        <f ca="1">ROUND(2*(F16-$C$15)/$C$16,0)/2+F15</f>
        <v>1287</v>
      </c>
    </row>
    <row r="19" spans="1:21" ht="13.5" thickTop="1" x14ac:dyDescent="0.2">
      <c r="E19" s="16" t="s">
        <v>32</v>
      </c>
      <c r="F19" s="20">
        <f ca="1">+$C$15+$C$16*F18-15018.5-$C$5/24</f>
        <v>45317.948941680792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48" t="s">
        <v>101</v>
      </c>
    </row>
    <row r="21" spans="1:21" x14ac:dyDescent="0.2">
      <c r="A21" s="47" t="s">
        <v>100</v>
      </c>
      <c r="B21" s="47" t="s">
        <v>40</v>
      </c>
      <c r="C21" s="46">
        <v>29407.54</v>
      </c>
      <c r="D21" s="46" t="s">
        <v>52</v>
      </c>
      <c r="E21">
        <f t="shared" ref="E21:E30" si="0">+(C21-C$7)/C$8</f>
        <v>-335.00266314980939</v>
      </c>
      <c r="F21">
        <f t="shared" ref="F21:F30" si="1">ROUND(2*E21,0)/2</f>
        <v>-335</v>
      </c>
      <c r="G21">
        <f>+C21-(C$7+F21*C$8)</f>
        <v>-8.8224999999511056E-3</v>
      </c>
      <c r="H21">
        <f>+G21</f>
        <v>-8.8224999999511056E-3</v>
      </c>
      <c r="O21">
        <f t="shared" ref="O21:O30" ca="1" si="2">+C$11+C$12*$F21</f>
        <v>-7.5824317087402112E-3</v>
      </c>
      <c r="Q21" s="2">
        <f t="shared" ref="Q21:Q30" si="3">+C21-15018.5</f>
        <v>14389.04</v>
      </c>
      <c r="R21" t="s">
        <v>49</v>
      </c>
    </row>
    <row r="22" spans="1:21" x14ac:dyDescent="0.2">
      <c r="A22" t="s">
        <v>12</v>
      </c>
      <c r="C22" s="10">
        <v>30517.339</v>
      </c>
      <c r="D22" s="10" t="s">
        <v>14</v>
      </c>
      <c r="E22">
        <f t="shared" si="0"/>
        <v>0</v>
      </c>
      <c r="F22">
        <f t="shared" si="1"/>
        <v>0</v>
      </c>
      <c r="G22">
        <f>+C22-(C$7+F22*C$8)</f>
        <v>0</v>
      </c>
      <c r="H22">
        <f>+G22</f>
        <v>0</v>
      </c>
      <c r="O22">
        <f t="shared" ca="1" si="2"/>
        <v>-2.1862520257342477E-3</v>
      </c>
      <c r="Q22" s="2">
        <f t="shared" si="3"/>
        <v>15498.839</v>
      </c>
    </row>
    <row r="23" spans="1:21" x14ac:dyDescent="0.2">
      <c r="A23" s="47" t="s">
        <v>100</v>
      </c>
      <c r="B23" s="47" t="s">
        <v>40</v>
      </c>
      <c r="C23" s="46">
        <v>30517.345000000001</v>
      </c>
      <c r="D23" s="46" t="s">
        <v>52</v>
      </c>
      <c r="E23">
        <f t="shared" si="0"/>
        <v>1.811153172158519E-3</v>
      </c>
      <c r="F23">
        <f t="shared" si="1"/>
        <v>0</v>
      </c>
      <c r="G23">
        <f>+C23-(C$7+F23*C$8)</f>
        <v>6.0000000012223609E-3</v>
      </c>
      <c r="H23">
        <f>+G23</f>
        <v>6.0000000012223609E-3</v>
      </c>
      <c r="O23">
        <f t="shared" ca="1" si="2"/>
        <v>-2.1862520257342477E-3</v>
      </c>
      <c r="Q23" s="2">
        <f t="shared" si="3"/>
        <v>15498.845000000001</v>
      </c>
      <c r="R23" t="s">
        <v>49</v>
      </c>
    </row>
    <row r="24" spans="1:21" x14ac:dyDescent="0.2">
      <c r="A24" s="47" t="s">
        <v>100</v>
      </c>
      <c r="B24" s="47" t="s">
        <v>40</v>
      </c>
      <c r="C24" s="46">
        <v>31077.195</v>
      </c>
      <c r="D24" s="46" t="s">
        <v>52</v>
      </c>
      <c r="E24">
        <f t="shared" si="0"/>
        <v>168.9974950242339</v>
      </c>
      <c r="F24">
        <f t="shared" si="1"/>
        <v>169</v>
      </c>
      <c r="G24">
        <f>+C24-(C$7+F24*C$8)</f>
        <v>-8.298500000819331E-3</v>
      </c>
      <c r="H24">
        <f>+G24</f>
        <v>-8.298500000819331E-3</v>
      </c>
      <c r="O24">
        <f t="shared" ca="1" si="2"/>
        <v>5.3599981434935802E-4</v>
      </c>
      <c r="Q24" s="2">
        <f t="shared" si="3"/>
        <v>16058.695</v>
      </c>
      <c r="R24" t="s">
        <v>49</v>
      </c>
    </row>
    <row r="25" spans="1:21" x14ac:dyDescent="0.2">
      <c r="A25" s="47" t="s">
        <v>76</v>
      </c>
      <c r="B25" s="47" t="s">
        <v>40</v>
      </c>
      <c r="C25" s="46">
        <v>47263.788</v>
      </c>
      <c r="D25" s="46" t="s">
        <v>52</v>
      </c>
      <c r="E25">
        <f t="shared" si="0"/>
        <v>5055.0640370936244</v>
      </c>
      <c r="F25">
        <f t="shared" si="1"/>
        <v>5055</v>
      </c>
      <c r="O25">
        <f t="shared" ca="1" si="2"/>
        <v>7.9239683190967691E-2</v>
      </c>
      <c r="Q25" s="2">
        <f t="shared" si="3"/>
        <v>32245.288</v>
      </c>
      <c r="U25">
        <f>+C25-(C$7+F25*C$8)</f>
        <v>0.21214250000048196</v>
      </c>
    </row>
    <row r="26" spans="1:21" x14ac:dyDescent="0.2">
      <c r="A26" s="47" t="s">
        <v>80</v>
      </c>
      <c r="B26" s="47" t="s">
        <v>40</v>
      </c>
      <c r="C26" s="46">
        <v>55045.4643</v>
      </c>
      <c r="D26" s="46" t="s">
        <v>52</v>
      </c>
      <c r="E26">
        <f t="shared" si="0"/>
        <v>7404.0319891910376</v>
      </c>
      <c r="F26">
        <f t="shared" si="1"/>
        <v>7404</v>
      </c>
      <c r="G26">
        <f>+C26-(C$7+F26*C$8)</f>
        <v>0.1059739999982412</v>
      </c>
      <c r="K26">
        <f>+G26</f>
        <v>0.1059739999982412</v>
      </c>
      <c r="O26">
        <f t="shared" ca="1" si="2"/>
        <v>0.11707737296822443</v>
      </c>
      <c r="Q26" s="2">
        <f t="shared" si="3"/>
        <v>40026.9643</v>
      </c>
    </row>
    <row r="27" spans="1:21" x14ac:dyDescent="0.2">
      <c r="A27" s="28" t="s">
        <v>39</v>
      </c>
      <c r="B27" s="29" t="s">
        <v>40</v>
      </c>
      <c r="C27" s="28">
        <v>55691.480199999998</v>
      </c>
      <c r="D27" s="28">
        <v>4.1999999999999997E-3</v>
      </c>
      <c r="E27">
        <f t="shared" si="0"/>
        <v>7599.0376135762826</v>
      </c>
      <c r="F27">
        <f t="shared" si="1"/>
        <v>7599</v>
      </c>
      <c r="G27">
        <f>+C27-(C$7+F27*C$8)</f>
        <v>0.12460649999411544</v>
      </c>
      <c r="J27">
        <f>+G27</f>
        <v>0.12460649999411544</v>
      </c>
      <c r="O27">
        <f t="shared" ca="1" si="2"/>
        <v>0.12021843278370552</v>
      </c>
      <c r="Q27" s="2">
        <f t="shared" si="3"/>
        <v>40672.980199999998</v>
      </c>
      <c r="R27" t="s">
        <v>46</v>
      </c>
    </row>
    <row r="28" spans="1:21" x14ac:dyDescent="0.2">
      <c r="A28" s="47" t="s">
        <v>58</v>
      </c>
      <c r="B28" s="47" t="s">
        <v>40</v>
      </c>
      <c r="C28" s="46">
        <v>55787.558199999999</v>
      </c>
      <c r="D28" s="46" t="s">
        <v>52</v>
      </c>
      <c r="E28">
        <f t="shared" si="0"/>
        <v>7628.0396093161489</v>
      </c>
      <c r="F28">
        <f t="shared" si="1"/>
        <v>7628</v>
      </c>
      <c r="G28">
        <f>+C28-(C$7+F28*C$8)</f>
        <v>0.13121799999498762</v>
      </c>
      <c r="K28">
        <f>+G28</f>
        <v>0.13121799999498762</v>
      </c>
      <c r="O28">
        <f t="shared" ca="1" si="2"/>
        <v>0.12068556475626424</v>
      </c>
      <c r="Q28" s="2">
        <f t="shared" si="3"/>
        <v>40769.058199999999</v>
      </c>
    </row>
    <row r="29" spans="1:21" x14ac:dyDescent="0.2">
      <c r="A29" s="47" t="s">
        <v>58</v>
      </c>
      <c r="B29" s="47" t="s">
        <v>40</v>
      </c>
      <c r="C29" s="46">
        <v>55807.407800000001</v>
      </c>
      <c r="D29" s="46" t="s">
        <v>52</v>
      </c>
      <c r="E29">
        <f t="shared" si="0"/>
        <v>7634.0313869826077</v>
      </c>
      <c r="F29">
        <f t="shared" si="1"/>
        <v>7634</v>
      </c>
      <c r="G29">
        <f>+C29-(C$7+F29*C$8)</f>
        <v>0.10397899999952642</v>
      </c>
      <c r="K29">
        <f>+G29</f>
        <v>0.10397899999952642</v>
      </c>
      <c r="O29">
        <f t="shared" ca="1" si="2"/>
        <v>0.12078221275058673</v>
      </c>
      <c r="Q29" s="2">
        <f t="shared" si="3"/>
        <v>40788.907800000001</v>
      </c>
    </row>
    <row r="30" spans="1:21" x14ac:dyDescent="0.2">
      <c r="A30" s="30" t="s">
        <v>41</v>
      </c>
      <c r="B30" s="31" t="s">
        <v>40</v>
      </c>
      <c r="C30" s="32">
        <v>56072.463100000001</v>
      </c>
      <c r="D30" s="32">
        <v>4.8999999999999998E-3</v>
      </c>
      <c r="E30">
        <f t="shared" si="0"/>
        <v>7714.0406781983793</v>
      </c>
      <c r="F30">
        <f t="shared" si="1"/>
        <v>7714</v>
      </c>
      <c r="G30">
        <f>+C30-(C$7+F30*C$8)</f>
        <v>0.13475900000048568</v>
      </c>
      <c r="J30">
        <f>+G30</f>
        <v>0.13475900000048568</v>
      </c>
      <c r="O30">
        <f t="shared" ca="1" si="2"/>
        <v>0.12207085267488667</v>
      </c>
      <c r="Q30" s="2">
        <f t="shared" si="3"/>
        <v>41053.963100000001</v>
      </c>
      <c r="R30" t="s">
        <v>46</v>
      </c>
    </row>
    <row r="31" spans="1:21" x14ac:dyDescent="0.2">
      <c r="C31" s="10"/>
      <c r="D31" s="10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4"/>
  <sheetViews>
    <sheetView topLeftCell="A2" workbookViewId="0">
      <selection activeCell="A13" sqref="A13:D1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42</v>
      </c>
      <c r="I1" s="34" t="s">
        <v>43</v>
      </c>
      <c r="J1" s="35" t="s">
        <v>44</v>
      </c>
    </row>
    <row r="2" spans="1:16" x14ac:dyDescent="0.2">
      <c r="I2" s="36" t="s">
        <v>45</v>
      </c>
      <c r="J2" s="37" t="s">
        <v>46</v>
      </c>
    </row>
    <row r="3" spans="1:16" x14ac:dyDescent="0.2">
      <c r="A3" s="38" t="s">
        <v>47</v>
      </c>
      <c r="I3" s="36" t="s">
        <v>48</v>
      </c>
      <c r="J3" s="37" t="s">
        <v>49</v>
      </c>
    </row>
    <row r="4" spans="1:16" x14ac:dyDescent="0.2">
      <c r="I4" s="36" t="s">
        <v>50</v>
      </c>
      <c r="J4" s="37" t="s">
        <v>49</v>
      </c>
    </row>
    <row r="5" spans="1:16" ht="13.5" thickBot="1" x14ac:dyDescent="0.25">
      <c r="I5" s="39" t="s">
        <v>51</v>
      </c>
      <c r="J5" s="40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19" si="0">P11</f>
        <v>BAVM 220 </v>
      </c>
      <c r="B11" s="3" t="str">
        <f t="shared" ref="B11:B19" si="1">IF(H11=INT(H11),"I","II")</f>
        <v>I</v>
      </c>
      <c r="C11" s="10">
        <f t="shared" ref="C11:C19" si="2">1*G11</f>
        <v>55691.480199999998</v>
      </c>
      <c r="D11" s="12" t="str">
        <f t="shared" ref="D11:D19" si="3">VLOOKUP(F11,I$1:J$5,2,FALSE)</f>
        <v>vis</v>
      </c>
      <c r="E11" s="41">
        <f>VLOOKUP(C11,'Active 1'!C$21:E$973,3,FALSE)</f>
        <v>7599.0376135762826</v>
      </c>
      <c r="F11" s="3" t="s">
        <v>51</v>
      </c>
      <c r="G11" s="12" t="str">
        <f t="shared" ref="G11:G19" si="4">MID(I11,3,LEN(I11)-3)</f>
        <v>55691.4802</v>
      </c>
      <c r="H11" s="10">
        <f t="shared" ref="H11:H19" si="5">1*K11</f>
        <v>7599</v>
      </c>
      <c r="I11" s="42" t="s">
        <v>81</v>
      </c>
      <c r="J11" s="43" t="s">
        <v>82</v>
      </c>
      <c r="K11" s="42" t="s">
        <v>83</v>
      </c>
      <c r="L11" s="42" t="s">
        <v>84</v>
      </c>
      <c r="M11" s="43" t="s">
        <v>54</v>
      </c>
      <c r="N11" s="43" t="s">
        <v>56</v>
      </c>
      <c r="O11" s="44" t="s">
        <v>57</v>
      </c>
      <c r="P11" s="45" t="s">
        <v>85</v>
      </c>
    </row>
    <row r="12" spans="1:16" ht="12.75" customHeight="1" thickBot="1" x14ac:dyDescent="0.25">
      <c r="A12" s="10" t="str">
        <f t="shared" si="0"/>
        <v>BAVM 231 </v>
      </c>
      <c r="B12" s="3" t="str">
        <f t="shared" si="1"/>
        <v>I</v>
      </c>
      <c r="C12" s="10">
        <f t="shared" si="2"/>
        <v>56072.463100000001</v>
      </c>
      <c r="D12" s="12" t="str">
        <f t="shared" si="3"/>
        <v>vis</v>
      </c>
      <c r="E12" s="41">
        <f>VLOOKUP(C12,'Active 1'!C$21:E$973,3,FALSE)</f>
        <v>7714.0406781983793</v>
      </c>
      <c r="F12" s="3" t="s">
        <v>51</v>
      </c>
      <c r="G12" s="12" t="str">
        <f t="shared" si="4"/>
        <v>56072.4631</v>
      </c>
      <c r="H12" s="10">
        <f t="shared" si="5"/>
        <v>7714</v>
      </c>
      <c r="I12" s="42" t="s">
        <v>95</v>
      </c>
      <c r="J12" s="43" t="s">
        <v>96</v>
      </c>
      <c r="K12" s="42" t="s">
        <v>97</v>
      </c>
      <c r="L12" s="42" t="s">
        <v>98</v>
      </c>
      <c r="M12" s="43" t="s">
        <v>54</v>
      </c>
      <c r="N12" s="43" t="s">
        <v>56</v>
      </c>
      <c r="O12" s="44" t="s">
        <v>57</v>
      </c>
      <c r="P12" s="45" t="s">
        <v>99</v>
      </c>
    </row>
    <row r="13" spans="1:16" ht="12.75" customHeight="1" thickBot="1" x14ac:dyDescent="0.25">
      <c r="A13" s="10" t="str">
        <f t="shared" si="0"/>
        <v>IBVS 749 </v>
      </c>
      <c r="B13" s="3" t="str">
        <f t="shared" si="1"/>
        <v>I</v>
      </c>
      <c r="C13" s="10">
        <f t="shared" si="2"/>
        <v>29407.54</v>
      </c>
      <c r="D13" s="12" t="str">
        <f t="shared" si="3"/>
        <v>vis</v>
      </c>
      <c r="E13" s="41">
        <f>VLOOKUP(C13,'Active 1'!C$21:E$973,3,FALSE)</f>
        <v>-335.00266314980939</v>
      </c>
      <c r="F13" s="3" t="s">
        <v>51</v>
      </c>
      <c r="G13" s="12" t="str">
        <f t="shared" si="4"/>
        <v>29407.540</v>
      </c>
      <c r="H13" s="10">
        <f t="shared" si="5"/>
        <v>-335</v>
      </c>
      <c r="I13" s="42" t="s">
        <v>59</v>
      </c>
      <c r="J13" s="43" t="s">
        <v>60</v>
      </c>
      <c r="K13" s="42">
        <v>-335</v>
      </c>
      <c r="L13" s="42" t="s">
        <v>61</v>
      </c>
      <c r="M13" s="43" t="s">
        <v>62</v>
      </c>
      <c r="N13" s="43"/>
      <c r="O13" s="44" t="s">
        <v>63</v>
      </c>
      <c r="P13" s="45" t="s">
        <v>64</v>
      </c>
    </row>
    <row r="14" spans="1:16" ht="12.75" customHeight="1" thickBot="1" x14ac:dyDescent="0.25">
      <c r="A14" s="10" t="str">
        <f t="shared" si="0"/>
        <v>IBVS 749 </v>
      </c>
      <c r="B14" s="3" t="str">
        <f t="shared" si="1"/>
        <v>I</v>
      </c>
      <c r="C14" s="10">
        <f t="shared" si="2"/>
        <v>30517.345000000001</v>
      </c>
      <c r="D14" s="12" t="str">
        <f t="shared" si="3"/>
        <v>vis</v>
      </c>
      <c r="E14" s="41">
        <f>VLOOKUP(C14,'Active 1'!C$21:E$973,3,FALSE)</f>
        <v>1.811153172158519E-3</v>
      </c>
      <c r="F14" s="3" t="s">
        <v>51</v>
      </c>
      <c r="G14" s="12" t="str">
        <f t="shared" si="4"/>
        <v>30517.345</v>
      </c>
      <c r="H14" s="10">
        <f t="shared" si="5"/>
        <v>0</v>
      </c>
      <c r="I14" s="42" t="s">
        <v>65</v>
      </c>
      <c r="J14" s="43" t="s">
        <v>66</v>
      </c>
      <c r="K14" s="42">
        <v>0</v>
      </c>
      <c r="L14" s="42" t="s">
        <v>67</v>
      </c>
      <c r="M14" s="43" t="s">
        <v>53</v>
      </c>
      <c r="N14" s="43"/>
      <c r="O14" s="44" t="s">
        <v>63</v>
      </c>
      <c r="P14" s="45" t="s">
        <v>64</v>
      </c>
    </row>
    <row r="15" spans="1:16" ht="12.75" customHeight="1" thickBot="1" x14ac:dyDescent="0.25">
      <c r="A15" s="10" t="str">
        <f t="shared" si="0"/>
        <v>IBVS 749 </v>
      </c>
      <c r="B15" s="3" t="str">
        <f t="shared" si="1"/>
        <v>I</v>
      </c>
      <c r="C15" s="10">
        <f t="shared" si="2"/>
        <v>31077.195</v>
      </c>
      <c r="D15" s="12" t="str">
        <f t="shared" si="3"/>
        <v>vis</v>
      </c>
      <c r="E15" s="41">
        <f>VLOOKUP(C15,'Active 1'!C$21:E$973,3,FALSE)</f>
        <v>168.9974950242339</v>
      </c>
      <c r="F15" s="3" t="s">
        <v>51</v>
      </c>
      <c r="G15" s="12" t="str">
        <f t="shared" si="4"/>
        <v>31077.195</v>
      </c>
      <c r="H15" s="10">
        <f t="shared" si="5"/>
        <v>169</v>
      </c>
      <c r="I15" s="42" t="s">
        <v>68</v>
      </c>
      <c r="J15" s="43" t="s">
        <v>69</v>
      </c>
      <c r="K15" s="42">
        <v>169</v>
      </c>
      <c r="L15" s="42" t="s">
        <v>70</v>
      </c>
      <c r="M15" s="43" t="s">
        <v>53</v>
      </c>
      <c r="N15" s="43"/>
      <c r="O15" s="44" t="s">
        <v>63</v>
      </c>
      <c r="P15" s="45" t="s">
        <v>64</v>
      </c>
    </row>
    <row r="16" spans="1:16" ht="12.75" customHeight="1" thickBot="1" x14ac:dyDescent="0.25">
      <c r="A16" s="10" t="str">
        <f t="shared" si="0"/>
        <v> BRNO 31 </v>
      </c>
      <c r="B16" s="3" t="str">
        <f t="shared" si="1"/>
        <v>I</v>
      </c>
      <c r="C16" s="10">
        <f t="shared" si="2"/>
        <v>47263.788</v>
      </c>
      <c r="D16" s="12" t="str">
        <f t="shared" si="3"/>
        <v>vis</v>
      </c>
      <c r="E16" s="41">
        <f>VLOOKUP(C16,'Active 1'!C$21:E$973,3,FALSE)</f>
        <v>5055.0640370936244</v>
      </c>
      <c r="F16" s="3" t="s">
        <v>51</v>
      </c>
      <c r="G16" s="12" t="str">
        <f t="shared" si="4"/>
        <v>47263.788</v>
      </c>
      <c r="H16" s="10">
        <f t="shared" si="5"/>
        <v>5055</v>
      </c>
      <c r="I16" s="42" t="s">
        <v>71</v>
      </c>
      <c r="J16" s="43" t="s">
        <v>72</v>
      </c>
      <c r="K16" s="42">
        <v>5055</v>
      </c>
      <c r="L16" s="42" t="s">
        <v>73</v>
      </c>
      <c r="M16" s="43" t="s">
        <v>74</v>
      </c>
      <c r="N16" s="43"/>
      <c r="O16" s="44" t="s">
        <v>75</v>
      </c>
      <c r="P16" s="44" t="s">
        <v>76</v>
      </c>
    </row>
    <row r="17" spans="1:16" ht="12.75" customHeight="1" thickBot="1" x14ac:dyDescent="0.25">
      <c r="A17" s="10" t="str">
        <f t="shared" si="0"/>
        <v>BAVM 212 </v>
      </c>
      <c r="B17" s="3" t="str">
        <f t="shared" si="1"/>
        <v>I</v>
      </c>
      <c r="C17" s="10">
        <f t="shared" si="2"/>
        <v>55045.4643</v>
      </c>
      <c r="D17" s="12" t="str">
        <f t="shared" si="3"/>
        <v>vis</v>
      </c>
      <c r="E17" s="41">
        <f>VLOOKUP(C17,'Active 1'!C$21:E$973,3,FALSE)</f>
        <v>7404.0319891910376</v>
      </c>
      <c r="F17" s="3" t="s">
        <v>51</v>
      </c>
      <c r="G17" s="12" t="str">
        <f t="shared" si="4"/>
        <v>55045.4643</v>
      </c>
      <c r="H17" s="10">
        <f t="shared" si="5"/>
        <v>7404</v>
      </c>
      <c r="I17" s="42" t="s">
        <v>77</v>
      </c>
      <c r="J17" s="43" t="s">
        <v>78</v>
      </c>
      <c r="K17" s="42">
        <v>7404</v>
      </c>
      <c r="L17" s="42" t="s">
        <v>79</v>
      </c>
      <c r="M17" s="43" t="s">
        <v>54</v>
      </c>
      <c r="N17" s="43" t="s">
        <v>56</v>
      </c>
      <c r="O17" s="44" t="s">
        <v>57</v>
      </c>
      <c r="P17" s="45" t="s">
        <v>80</v>
      </c>
    </row>
    <row r="18" spans="1:16" ht="12.75" customHeight="1" thickBot="1" x14ac:dyDescent="0.25">
      <c r="A18" s="10" t="str">
        <f t="shared" si="0"/>
        <v>BAVM 225 </v>
      </c>
      <c r="B18" s="3" t="str">
        <f t="shared" si="1"/>
        <v>I</v>
      </c>
      <c r="C18" s="10">
        <f t="shared" si="2"/>
        <v>55787.558199999999</v>
      </c>
      <c r="D18" s="12" t="str">
        <f t="shared" si="3"/>
        <v>vis</v>
      </c>
      <c r="E18" s="41">
        <f>VLOOKUP(C18,'Active 1'!C$21:E$973,3,FALSE)</f>
        <v>7628.0396093161489</v>
      </c>
      <c r="F18" s="3" t="s">
        <v>51</v>
      </c>
      <c r="G18" s="12" t="str">
        <f t="shared" si="4"/>
        <v>55787.5582</v>
      </c>
      <c r="H18" s="10">
        <f t="shared" si="5"/>
        <v>7628</v>
      </c>
      <c r="I18" s="42" t="s">
        <v>86</v>
      </c>
      <c r="J18" s="43" t="s">
        <v>87</v>
      </c>
      <c r="K18" s="42" t="s">
        <v>88</v>
      </c>
      <c r="L18" s="42" t="s">
        <v>89</v>
      </c>
      <c r="M18" s="43" t="s">
        <v>54</v>
      </c>
      <c r="N18" s="43" t="s">
        <v>56</v>
      </c>
      <c r="O18" s="44" t="s">
        <v>57</v>
      </c>
      <c r="P18" s="45" t="s">
        <v>58</v>
      </c>
    </row>
    <row r="19" spans="1:16" ht="12.75" customHeight="1" thickBot="1" x14ac:dyDescent="0.25">
      <c r="A19" s="10" t="str">
        <f t="shared" si="0"/>
        <v>BAVM 225 </v>
      </c>
      <c r="B19" s="3" t="str">
        <f t="shared" si="1"/>
        <v>I</v>
      </c>
      <c r="C19" s="10">
        <f t="shared" si="2"/>
        <v>55807.407800000001</v>
      </c>
      <c r="D19" s="12" t="str">
        <f t="shared" si="3"/>
        <v>vis</v>
      </c>
      <c r="E19" s="41">
        <f>VLOOKUP(C19,'Active 1'!C$21:E$973,3,FALSE)</f>
        <v>7634.0313869826077</v>
      </c>
      <c r="F19" s="3" t="s">
        <v>51</v>
      </c>
      <c r="G19" s="12" t="str">
        <f t="shared" si="4"/>
        <v>55807.4078</v>
      </c>
      <c r="H19" s="10">
        <f t="shared" si="5"/>
        <v>7634</v>
      </c>
      <c r="I19" s="42" t="s">
        <v>90</v>
      </c>
      <c r="J19" s="43" t="s">
        <v>91</v>
      </c>
      <c r="K19" s="42" t="s">
        <v>92</v>
      </c>
      <c r="L19" s="42" t="s">
        <v>93</v>
      </c>
      <c r="M19" s="43" t="s">
        <v>54</v>
      </c>
      <c r="N19" s="43" t="s">
        <v>55</v>
      </c>
      <c r="O19" s="44" t="s">
        <v>94</v>
      </c>
      <c r="P19" s="45" t="s">
        <v>58</v>
      </c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</sheetData>
  <phoneticPr fontId="7" type="noConversion"/>
  <hyperlinks>
    <hyperlink ref="P13" r:id="rId1" display="http://www.konkoly.hu/cgi-bin/IBVS?749"/>
    <hyperlink ref="P14" r:id="rId2" display="http://www.konkoly.hu/cgi-bin/IBVS?749"/>
    <hyperlink ref="P15" r:id="rId3" display="http://www.konkoly.hu/cgi-bin/IBVS?749"/>
    <hyperlink ref="P17" r:id="rId4" display="http://www.bav-astro.de/sfs/BAVM_link.php?BAVMnr=212"/>
    <hyperlink ref="P11" r:id="rId5" display="http://www.bav-astro.de/sfs/BAVM_link.php?BAVMnr=220"/>
    <hyperlink ref="P18" r:id="rId6" display="http://www.bav-astro.de/sfs/BAVM_link.php?BAVMnr=225"/>
    <hyperlink ref="P19" r:id="rId7" display="http://www.bav-astro.de/sfs/BAVM_link.php?BAVMnr=225"/>
    <hyperlink ref="P12" r:id="rId8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2024-01-23T03:35:10Z</dcterms:modified>
</cp:coreProperties>
</file>