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28580FD-2446-4688-B28F-66C89314BEC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C21" i="1"/>
  <c r="F11" i="1"/>
  <c r="E21" i="1"/>
  <c r="F21" i="1"/>
  <c r="G21" i="1"/>
  <c r="H21" i="1"/>
  <c r="G11" i="1"/>
  <c r="E14" i="1"/>
  <c r="E15" i="1" s="1"/>
  <c r="C17" i="1"/>
  <c r="Q21" i="1"/>
  <c r="C11" i="1"/>
  <c r="C12" i="1" l="1"/>
  <c r="C16" i="1" l="1"/>
  <c r="D18" i="1" s="1"/>
  <c r="O22" i="1"/>
  <c r="C15" i="1"/>
  <c r="O23" i="1"/>
  <c r="O21" i="1"/>
  <c r="O25" i="1"/>
  <c r="O24" i="1"/>
  <c r="C18" i="1" l="1"/>
  <c r="E16" i="1"/>
  <c r="E17" i="1" s="1"/>
</calcChain>
</file>

<file path=xl/sharedStrings.xml><?xml version="1.0" encoding="utf-8"?>
<sst xmlns="http://schemas.openxmlformats.org/spreadsheetml/2006/main" count="58" uniqueCount="48">
  <si>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</si>
  <si>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</si>
  <si>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</si>
  <si>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</si>
  <si>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</si>
  <si>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</si>
  <si>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</si>
  <si>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</si>
  <si>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</si>
  <si>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</si>
  <si>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</si>
  <si>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</si>
  <si>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</si>
  <si>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</si>
  <si>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</si>
  <si>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</si>
  <si>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</si>
  <si>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</si>
  <si>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</si>
  <si>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</si>
  <si>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</si>
  <si>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</si>
  <si>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</si>
  <si>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</si>
  <si>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</si>
  <si>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</si>
  <si>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</si>
  <si>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</si>
  <si>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</si>
  <si>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</si>
  <si>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</si>
  <si>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</si>
  <si>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</si>
  <si>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</si>
  <si>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</si>
  <si>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</si>
  <si>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</si>
  <si>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</si>
  <si>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</si>
  <si>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</si>
  <si>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</si>
  <si>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</si>
  <si>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IBVS 6114</t>
  </si>
  <si>
    <t>I</t>
  </si>
  <si>
    <t>II</t>
  </si>
  <si>
    <t>EA</t>
  </si>
  <si>
    <t>CCD</t>
  </si>
  <si>
    <t>V0453 Cep / GSC 4278-0462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</si>
</sst>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8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V0453 Cep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2.6099999999999999E-3</c:v>
                  </c:pt>
                  <c:pt idx="3">
                    <c:v>6.8999999999999997E-4</c:v>
                  </c:pt>
                  <c:pt idx="4">
                    <c:v>6.2E-4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2.6099999999999999E-3</c:v>
                  </c:pt>
                  <c:pt idx="3">
                    <c:v>6.8999999999999997E-4</c:v>
                  </c:pt>
                  <c:pt idx="4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6463.5</c:v>
                </c:pt>
                <c:pt idx="2">
                  <c:v>6530</c:v>
                </c:pt>
                <c:pt idx="3">
                  <c:v>6760.5</c:v>
                </c:pt>
                <c:pt idx="4">
                  <c:v>6775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D1-437F-9A2F-7A203494272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2.6099999999999999E-3</c:v>
                  </c:pt>
                  <c:pt idx="3">
                    <c:v>6.8999999999999997E-4</c:v>
                  </c:pt>
                  <c:pt idx="4">
                    <c:v>6.2E-4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2.6099999999999999E-3</c:v>
                  </c:pt>
                  <c:pt idx="3">
                    <c:v>6.8999999999999997E-4</c:v>
                  </c:pt>
                  <c:pt idx="4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6463.5</c:v>
                </c:pt>
                <c:pt idx="2">
                  <c:v>6530</c:v>
                </c:pt>
                <c:pt idx="3">
                  <c:v>6760.5</c:v>
                </c:pt>
                <c:pt idx="4">
                  <c:v>6775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-0.1893049999998766</c:v>
                </c:pt>
                <c:pt idx="2">
                  <c:v>-0.18813000000227476</c:v>
                </c:pt>
                <c:pt idx="3">
                  <c:v>-0.19444500000099652</c:v>
                </c:pt>
                <c:pt idx="4">
                  <c:v>-0.19637000000511762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D1-437F-9A2F-7A203494272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2.6099999999999999E-3</c:v>
                  </c:pt>
                  <c:pt idx="3">
                    <c:v>6.8999999999999997E-4</c:v>
                  </c:pt>
                  <c:pt idx="4">
                    <c:v>6.2E-4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2.6099999999999999E-3</c:v>
                  </c:pt>
                  <c:pt idx="3">
                    <c:v>6.8999999999999997E-4</c:v>
                  </c:pt>
                  <c:pt idx="4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6463.5</c:v>
                </c:pt>
                <c:pt idx="2">
                  <c:v>6530</c:v>
                </c:pt>
                <c:pt idx="3">
                  <c:v>6760.5</c:v>
                </c:pt>
                <c:pt idx="4">
                  <c:v>6775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D1-437F-9A2F-7A203494272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2.6099999999999999E-3</c:v>
                  </c:pt>
                  <c:pt idx="3">
                    <c:v>6.8999999999999997E-4</c:v>
                  </c:pt>
                  <c:pt idx="4">
                    <c:v>6.2E-4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2.6099999999999999E-3</c:v>
                  </c:pt>
                  <c:pt idx="3">
                    <c:v>6.8999999999999997E-4</c:v>
                  </c:pt>
                  <c:pt idx="4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6463.5</c:v>
                </c:pt>
                <c:pt idx="2">
                  <c:v>6530</c:v>
                </c:pt>
                <c:pt idx="3">
                  <c:v>6760.5</c:v>
                </c:pt>
                <c:pt idx="4">
                  <c:v>6775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D1-437F-9A2F-7A203494272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2.6099999999999999E-3</c:v>
                  </c:pt>
                  <c:pt idx="3">
                    <c:v>6.8999999999999997E-4</c:v>
                  </c:pt>
                  <c:pt idx="4">
                    <c:v>6.2E-4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2.6099999999999999E-3</c:v>
                  </c:pt>
                  <c:pt idx="3">
                    <c:v>6.8999999999999997E-4</c:v>
                  </c:pt>
                  <c:pt idx="4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6463.5</c:v>
                </c:pt>
                <c:pt idx="2">
                  <c:v>6530</c:v>
                </c:pt>
                <c:pt idx="3">
                  <c:v>6760.5</c:v>
                </c:pt>
                <c:pt idx="4">
                  <c:v>6775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D1-437F-9A2F-7A203494272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2.6099999999999999E-3</c:v>
                  </c:pt>
                  <c:pt idx="3">
                    <c:v>6.8999999999999997E-4</c:v>
                  </c:pt>
                  <c:pt idx="4">
                    <c:v>6.2E-4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2.6099999999999999E-3</c:v>
                  </c:pt>
                  <c:pt idx="3">
                    <c:v>6.8999999999999997E-4</c:v>
                  </c:pt>
                  <c:pt idx="4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6463.5</c:v>
                </c:pt>
                <c:pt idx="2">
                  <c:v>6530</c:v>
                </c:pt>
                <c:pt idx="3">
                  <c:v>6760.5</c:v>
                </c:pt>
                <c:pt idx="4">
                  <c:v>6775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D1-437F-9A2F-7A203494272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2.6099999999999999E-3</c:v>
                  </c:pt>
                  <c:pt idx="3">
                    <c:v>6.8999999999999997E-4</c:v>
                  </c:pt>
                  <c:pt idx="4">
                    <c:v>6.2E-4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2.6099999999999999E-3</c:v>
                  </c:pt>
                  <c:pt idx="3">
                    <c:v>6.8999999999999997E-4</c:v>
                  </c:pt>
                  <c:pt idx="4">
                    <c:v>6.2E-4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6463.5</c:v>
                </c:pt>
                <c:pt idx="2">
                  <c:v>6530</c:v>
                </c:pt>
                <c:pt idx="3">
                  <c:v>6760.5</c:v>
                </c:pt>
                <c:pt idx="4">
                  <c:v>6775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D1-437F-9A2F-7A203494272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6463.5</c:v>
                </c:pt>
                <c:pt idx="2">
                  <c:v>6530</c:v>
                </c:pt>
                <c:pt idx="3">
                  <c:v>6760.5</c:v>
                </c:pt>
                <c:pt idx="4">
                  <c:v>6775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-6.1079594513291369E-5</c:v>
                </c:pt>
                <c:pt idx="1">
                  <c:v>-0.18716236253988405</c:v>
                </c:pt>
                <c:pt idx="2">
                  <c:v>-0.18908736220196606</c:v>
                </c:pt>
                <c:pt idx="3">
                  <c:v>-0.19575972945173908</c:v>
                </c:pt>
                <c:pt idx="4">
                  <c:v>-0.196179466220163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D1-437F-9A2F-7A203494272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6463.5</c:v>
                </c:pt>
                <c:pt idx="2">
                  <c:v>6530</c:v>
                </c:pt>
                <c:pt idx="3">
                  <c:v>6760.5</c:v>
                </c:pt>
                <c:pt idx="4">
                  <c:v>6775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D1-437F-9A2F-7A2034942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83992"/>
        <c:axId val="1"/>
      </c:scatterChart>
      <c:valAx>
        <c:axId val="914883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83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0</xdr:row>
      <xdr:rowOff>0</xdr:rowOff>
    </xdr:from>
    <xdr:to>
      <xdr:col>18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10FB7AD-C93E-F98D-A6AE-028AD2526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2" t="s">
        <v>47</v>
      </c>
    </row>
    <row r="2" spans="1:7" x14ac:dyDescent="0.2">
      <c r="A2" t="s">
        <v>23</v>
      </c>
      <c r="B2" t="s">
        <v>45</v>
      </c>
      <c r="D2" s="2"/>
    </row>
    <row r="3" spans="1:7" ht="13.5" thickBot="1" x14ac:dyDescent="0.25"/>
    <row r="4" spans="1:7" ht="14.25" thickTop="1" thickBot="1" x14ac:dyDescent="0.25">
      <c r="A4" s="4" t="s">
        <v>0</v>
      </c>
      <c r="C4" s="7" t="s">
        <v>41</v>
      </c>
      <c r="D4" s="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>
        <v>48501.074000000001</v>
      </c>
      <c r="D7" s="29" t="s">
        <v>39</v>
      </c>
    </row>
    <row r="8" spans="1:7" x14ac:dyDescent="0.2">
      <c r="A8" t="s">
        <v>3</v>
      </c>
      <c r="C8">
        <v>1.18475</v>
      </c>
      <c r="D8" s="29" t="s">
        <v>39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15</v>
      </c>
      <c r="B11" s="11"/>
      <c r="C11" s="23">
        <f ca="1">INTERCEPT(INDIRECT($G$11):G992,INDIRECT($F$11):F992)</f>
        <v>-6.1079594513291369E-5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16</v>
      </c>
      <c r="B12" s="11"/>
      <c r="C12" s="23">
        <f ca="1">SLOPE(INDIRECT($G$11):G992,INDIRECT($F$11):F992)</f>
        <v>-2.8947363339579292E-5</v>
      </c>
      <c r="D12" s="2"/>
      <c r="E12" s="11"/>
    </row>
    <row r="13" spans="1:7" x14ac:dyDescent="0.2">
      <c r="A13" s="11" t="s">
        <v>18</v>
      </c>
      <c r="B13" s="11"/>
      <c r="C13" s="2" t="s">
        <v>13</v>
      </c>
      <c r="D13" s="15" t="s">
        <v>36</v>
      </c>
      <c r="E13" s="12">
        <v>1</v>
      </c>
    </row>
    <row r="14" spans="1:7" x14ac:dyDescent="0.2">
      <c r="A14" s="11"/>
      <c r="B14" s="11"/>
      <c r="C14" s="11"/>
      <c r="D14" s="15" t="s">
        <v>32</v>
      </c>
      <c r="E14" s="16">
        <f ca="1">NOW()+15018.5+$C$9/24</f>
        <v>60332.727675578702</v>
      </c>
    </row>
    <row r="15" spans="1:7" x14ac:dyDescent="0.2">
      <c r="A15" s="13" t="s">
        <v>17</v>
      </c>
      <c r="B15" s="11"/>
      <c r="C15" s="14">
        <f ca="1">(C7+C11)+(C8+C12)*INT(MAX(F21:F3533))</f>
        <v>56527.559070533775</v>
      </c>
      <c r="D15" s="15" t="s">
        <v>37</v>
      </c>
      <c r="E15" s="16">
        <f ca="1">ROUND(2*(E14-$C$7)/$C$8,0)/2+E13</f>
        <v>9987.5</v>
      </c>
    </row>
    <row r="16" spans="1:7" x14ac:dyDescent="0.2">
      <c r="A16" s="17" t="s">
        <v>4</v>
      </c>
      <c r="B16" s="11"/>
      <c r="C16" s="18">
        <f ca="1">+C8+C12</f>
        <v>1.1847210526366605</v>
      </c>
      <c r="D16" s="15" t="s">
        <v>38</v>
      </c>
      <c r="E16" s="25">
        <f ca="1">ROUND(2*(E14-$C$15)/$C$16,0)/2+E13</f>
        <v>3213</v>
      </c>
    </row>
    <row r="17" spans="1:18" ht="13.5" thickBot="1" x14ac:dyDescent="0.25">
      <c r="A17" s="15" t="s">
        <v>29</v>
      </c>
      <c r="B17" s="11"/>
      <c r="C17" s="11">
        <f>COUNT(C21:C2191)</f>
        <v>5</v>
      </c>
      <c r="D17" s="15" t="s">
        <v>33</v>
      </c>
      <c r="E17" s="19">
        <f ca="1">+$C$15+$C$16*E16-15018.5-$C$9/24</f>
        <v>45315.963645988704</v>
      </c>
    </row>
    <row r="18" spans="1:18" ht="14.25" thickTop="1" thickBot="1" x14ac:dyDescent="0.25">
      <c r="A18" s="17" t="s">
        <v>5</v>
      </c>
      <c r="B18" s="11"/>
      <c r="C18" s="20">
        <f ca="1">+C15</f>
        <v>56527.559070533775</v>
      </c>
      <c r="D18" s="21">
        <f ca="1">+C16</f>
        <v>1.1847210526366605</v>
      </c>
      <c r="E18" s="22" t="s">
        <v>34</v>
      </c>
    </row>
    <row r="19" spans="1:18" ht="13.5" thickTop="1" x14ac:dyDescent="0.2">
      <c r="A19" s="26" t="s">
        <v>35</v>
      </c>
      <c r="E19" s="27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39</v>
      </c>
      <c r="I20" s="6" t="s">
        <v>28</v>
      </c>
      <c r="J20" s="6" t="s">
        <v>46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8" t="s">
        <v>40</v>
      </c>
    </row>
    <row r="21" spans="1:18" x14ac:dyDescent="0.2">
      <c r="A21" t="s">
        <v>39</v>
      </c>
      <c r="C21" s="9">
        <f>+C$7</f>
        <v>48501.074000000001</v>
      </c>
      <c r="D21" s="9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-6.1079594513291369E-5</v>
      </c>
      <c r="Q21" s="1">
        <f>+C21-15018.5</f>
        <v>33482.574000000001</v>
      </c>
    </row>
    <row r="22" spans="1:18" x14ac:dyDescent="0.2">
      <c r="A22" s="30" t="s">
        <v>42</v>
      </c>
      <c r="B22" s="31" t="s">
        <v>43</v>
      </c>
      <c r="C22" s="30">
        <v>56158.516320000002</v>
      </c>
      <c r="D22" s="30">
        <v>1.5E-3</v>
      </c>
      <c r="E22">
        <f>+(C22-C$7)/C$8</f>
        <v>6463.3402152352837</v>
      </c>
      <c r="F22">
        <f>ROUND(2*E22,0)/2</f>
        <v>6463.5</v>
      </c>
      <c r="G22">
        <f>+C22-(C$7+F22*C$8)</f>
        <v>-0.1893049999998766</v>
      </c>
      <c r="I22">
        <f>+G22</f>
        <v>-0.1893049999998766</v>
      </c>
      <c r="O22">
        <f ca="1">+C$11+C$12*$F22</f>
        <v>-0.18716236253988405</v>
      </c>
      <c r="Q22" s="1">
        <f>+C22-15018.5</f>
        <v>41140.016320000002</v>
      </c>
    </row>
    <row r="23" spans="1:18" x14ac:dyDescent="0.2">
      <c r="A23" s="30" t="s">
        <v>42</v>
      </c>
      <c r="B23" s="31" t="s">
        <v>44</v>
      </c>
      <c r="C23" s="30">
        <v>56237.303370000001</v>
      </c>
      <c r="D23" s="30">
        <v>2.6099999999999999E-3</v>
      </c>
      <c r="E23">
        <f>+(C23-C$7)/C$8</f>
        <v>6529.8412070056984</v>
      </c>
      <c r="F23">
        <f>ROUND(2*E23,0)/2</f>
        <v>6530</v>
      </c>
      <c r="G23">
        <f>+C23-(C$7+F23*C$8)</f>
        <v>-0.18813000000227476</v>
      </c>
      <c r="I23">
        <f>+G23</f>
        <v>-0.18813000000227476</v>
      </c>
      <c r="O23">
        <f ca="1">+C$11+C$12*$F23</f>
        <v>-0.18908736220196606</v>
      </c>
      <c r="Q23" s="1">
        <f>+C23-15018.5</f>
        <v>41218.803370000001</v>
      </c>
    </row>
    <row r="24" spans="1:18" x14ac:dyDescent="0.2">
      <c r="A24" s="30" t="s">
        <v>42</v>
      </c>
      <c r="B24" s="31" t="s">
        <v>43</v>
      </c>
      <c r="C24" s="30">
        <v>56510.381930000003</v>
      </c>
      <c r="D24" s="30">
        <v>6.8999999999999997E-4</v>
      </c>
      <c r="E24">
        <f>+(C24-C$7)/C$8</f>
        <v>6760.3358767672526</v>
      </c>
      <c r="F24">
        <f>ROUND(2*E24,0)/2</f>
        <v>6760.5</v>
      </c>
      <c r="G24">
        <f>+C24-(C$7+F24*C$8)</f>
        <v>-0.19444500000099652</v>
      </c>
      <c r="I24">
        <f>+G24</f>
        <v>-0.19444500000099652</v>
      </c>
      <c r="O24">
        <f ca="1">+C$11+C$12*$F24</f>
        <v>-0.19575972945173908</v>
      </c>
      <c r="Q24" s="1">
        <f>+C24-15018.5</f>
        <v>41491.881930000003</v>
      </c>
    </row>
    <row r="25" spans="1:18" x14ac:dyDescent="0.2">
      <c r="A25" s="30" t="s">
        <v>42</v>
      </c>
      <c r="B25" s="31" t="s">
        <v>44</v>
      </c>
      <c r="C25" s="30">
        <v>56527.558879999997</v>
      </c>
      <c r="D25" s="30">
        <v>6.2E-4</v>
      </c>
      <c r="E25">
        <f>+(C25-C$7)/C$8</f>
        <v>6774.8342519518856</v>
      </c>
      <c r="F25">
        <f>ROUND(2*E25,0)/2</f>
        <v>6775</v>
      </c>
      <c r="G25">
        <f>+C25-(C$7+F25*C$8)</f>
        <v>-0.19637000000511762</v>
      </c>
      <c r="I25">
        <f>+G25</f>
        <v>-0.19637000000511762</v>
      </c>
      <c r="O25">
        <f ca="1">+C$11+C$12*$F25</f>
        <v>-0.196179466220163</v>
      </c>
      <c r="Q25" s="1">
        <f>+C25-15018.5</f>
        <v>41509.058879999997</v>
      </c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2024-01-23T04:27:51Z</dcterms:modified>
</cp:coreProperties>
</file>