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9348928-CB0B-4C43-BDB0-DB922A5B5BD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7" i="1" l="1"/>
  <c r="D9" i="1"/>
  <c r="C9" i="1"/>
  <c r="Q26" i="1"/>
  <c r="E21" i="1"/>
  <c r="F21" i="1"/>
  <c r="G21" i="1"/>
  <c r="I21" i="1"/>
  <c r="Q25" i="1"/>
  <c r="Q24" i="1"/>
  <c r="F16" i="1"/>
  <c r="F17" i="1" s="1"/>
  <c r="E23" i="1"/>
  <c r="F23" i="1"/>
  <c r="G23" i="1"/>
  <c r="K23" i="1"/>
  <c r="Q23" i="1"/>
  <c r="Q22" i="1"/>
  <c r="C8" i="1"/>
  <c r="C7" i="1"/>
  <c r="E27" i="1"/>
  <c r="F27" i="1"/>
  <c r="C17" i="1"/>
  <c r="Q21" i="1"/>
  <c r="E22" i="1"/>
  <c r="F22" i="1"/>
  <c r="G22" i="1"/>
  <c r="G27" i="1"/>
  <c r="K27" i="1"/>
  <c r="E24" i="1"/>
  <c r="F24" i="1"/>
  <c r="G24" i="1"/>
  <c r="K24" i="1"/>
  <c r="E25" i="1"/>
  <c r="F25" i="1"/>
  <c r="G25" i="1"/>
  <c r="K25" i="1"/>
  <c r="E26" i="1"/>
  <c r="F26" i="1"/>
  <c r="G26" i="1"/>
  <c r="K26" i="1"/>
  <c r="K22" i="1"/>
  <c r="C11" i="1"/>
  <c r="C12" i="1"/>
  <c r="C16" i="1" l="1"/>
  <c r="D18" i="1" s="1"/>
  <c r="O27" i="1"/>
  <c r="O26" i="1"/>
  <c r="C15" i="1"/>
  <c r="O25" i="1"/>
  <c r="O23" i="1"/>
  <c r="O22" i="1"/>
  <c r="O24" i="1"/>
  <c r="O21" i="1"/>
  <c r="C18" i="1" l="1"/>
  <c r="F18" i="1"/>
  <c r="F19" i="1" s="1"/>
</calcChain>
</file>

<file path=xl/sharedStrings.xml><?xml version="1.0" encoding="utf-8"?>
<sst xmlns="http://schemas.openxmlformats.org/spreadsheetml/2006/main" count="56" uniqueCount="51">
  <si>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</si>
  <si>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</si>
  <si>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</si>
  <si>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</si>
  <si>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</si>
  <si>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</si>
  <si>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</si>
  <si>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</si>
  <si>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</si>
  <si>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</si>
  <si>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</si>
  <si>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</si>
  <si>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</si>
  <si>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</si>
  <si>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</si>
  <si>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</si>
  <si>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</si>
  <si>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</si>
  <si>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</si>
  <si>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</si>
  <si>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</si>
  <si>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</si>
  <si>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</si>
  <si>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</si>
  <si>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</si>
  <si>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</si>
  <si>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</si>
  <si>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</si>
  <si>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</si>
  <si>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</si>
  <si>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</si>
  <si>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</si>
  <si>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</si>
  <si>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</si>
  <si>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</si>
  <si>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</si>
  <si>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</si>
  <si>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</si>
  <si>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</si>
  <si>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V0744 Cep / GSC G4476-0892</t>
  </si>
  <si>
    <t>IBVS 5920</t>
  </si>
  <si>
    <t>I</t>
  </si>
  <si>
    <t>IBVS 5960</t>
  </si>
  <si>
    <t>II</t>
  </si>
  <si>
    <t>Add cycle</t>
  </si>
  <si>
    <t>Old Cycle</t>
  </si>
  <si>
    <t>EB</t>
  </si>
  <si>
    <t>IBVS 6011</t>
  </si>
  <si>
    <t>IBVS 6042</t>
  </si>
  <si>
    <t>vis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</si>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</sst>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5" fillId="0" borderId="0" xfId="0" applyFont="1" applyAlignment="1"/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V0744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5926</c:v>
                </c:pt>
                <c:pt idx="2">
                  <c:v>6497.5</c:v>
                </c:pt>
                <c:pt idx="3">
                  <c:v>7106</c:v>
                </c:pt>
                <c:pt idx="4">
                  <c:v>7692</c:v>
                </c:pt>
                <c:pt idx="5">
                  <c:v>9448</c:v>
                </c:pt>
                <c:pt idx="6">
                  <c:v>10125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7-44BC-B9FA-FC6F4C7966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5926</c:v>
                </c:pt>
                <c:pt idx="2">
                  <c:v>6497.5</c:v>
                </c:pt>
                <c:pt idx="3">
                  <c:v>7106</c:v>
                </c:pt>
                <c:pt idx="4">
                  <c:v>7692</c:v>
                </c:pt>
                <c:pt idx="5">
                  <c:v>9448</c:v>
                </c:pt>
                <c:pt idx="6">
                  <c:v>10125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67-44BC-B9FA-FC6F4C7966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5926</c:v>
                </c:pt>
                <c:pt idx="2">
                  <c:v>6497.5</c:v>
                </c:pt>
                <c:pt idx="3">
                  <c:v>7106</c:v>
                </c:pt>
                <c:pt idx="4">
                  <c:v>7692</c:v>
                </c:pt>
                <c:pt idx="5">
                  <c:v>9448</c:v>
                </c:pt>
                <c:pt idx="6">
                  <c:v>10125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67-44BC-B9FA-FC6F4C7966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5926</c:v>
                </c:pt>
                <c:pt idx="2">
                  <c:v>6497.5</c:v>
                </c:pt>
                <c:pt idx="3">
                  <c:v>7106</c:v>
                </c:pt>
                <c:pt idx="4">
                  <c:v>7692</c:v>
                </c:pt>
                <c:pt idx="5">
                  <c:v>9448</c:v>
                </c:pt>
                <c:pt idx="6">
                  <c:v>10125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1.9400000004679896E-2</c:v>
                </c:pt>
                <c:pt idx="2">
                  <c:v>2.4174999998649582E-2</c:v>
                </c:pt>
                <c:pt idx="3">
                  <c:v>2.0699999993667006E-2</c:v>
                </c:pt>
                <c:pt idx="4">
                  <c:v>2.4100000002363231E-2</c:v>
                </c:pt>
                <c:pt idx="5">
                  <c:v>3.0899999997927807E-2</c:v>
                </c:pt>
                <c:pt idx="6">
                  <c:v>3.133999984129332E-2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67-44BC-B9FA-FC6F4C7966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5926</c:v>
                </c:pt>
                <c:pt idx="2">
                  <c:v>6497.5</c:v>
                </c:pt>
                <c:pt idx="3">
                  <c:v>7106</c:v>
                </c:pt>
                <c:pt idx="4">
                  <c:v>7692</c:v>
                </c:pt>
                <c:pt idx="5">
                  <c:v>9448</c:v>
                </c:pt>
                <c:pt idx="6">
                  <c:v>10125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67-44BC-B9FA-FC6F4C7966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5926</c:v>
                </c:pt>
                <c:pt idx="2">
                  <c:v>6497.5</c:v>
                </c:pt>
                <c:pt idx="3">
                  <c:v>7106</c:v>
                </c:pt>
                <c:pt idx="4">
                  <c:v>7692</c:v>
                </c:pt>
                <c:pt idx="5">
                  <c:v>9448</c:v>
                </c:pt>
                <c:pt idx="6">
                  <c:v>10125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67-44BC-B9FA-FC6F4C7966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1.9E-3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5926</c:v>
                </c:pt>
                <c:pt idx="2">
                  <c:v>6497.5</c:v>
                </c:pt>
                <c:pt idx="3">
                  <c:v>7106</c:v>
                </c:pt>
                <c:pt idx="4">
                  <c:v>7692</c:v>
                </c:pt>
                <c:pt idx="5">
                  <c:v>9448</c:v>
                </c:pt>
                <c:pt idx="6">
                  <c:v>10125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67-44BC-B9FA-FC6F4C7966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5926</c:v>
                </c:pt>
                <c:pt idx="2">
                  <c:v>6497.5</c:v>
                </c:pt>
                <c:pt idx="3">
                  <c:v>7106</c:v>
                </c:pt>
                <c:pt idx="4">
                  <c:v>7692</c:v>
                </c:pt>
                <c:pt idx="5">
                  <c:v>9448</c:v>
                </c:pt>
                <c:pt idx="6">
                  <c:v>10125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5.449940806046133E-4</c:v>
                </c:pt>
                <c:pt idx="1">
                  <c:v>1.9135577260076336E-2</c:v>
                </c:pt>
                <c:pt idx="2">
                  <c:v>2.092844231020595E-2</c:v>
                </c:pt>
                <c:pt idx="3">
                  <c:v>2.2837380863143603E-2</c:v>
                </c:pt>
                <c:pt idx="4">
                  <c:v>2.4675734177887178E-2</c:v>
                </c:pt>
                <c:pt idx="5">
                  <c:v>3.0184519878722876E-2</c:v>
                </c:pt>
                <c:pt idx="6">
                  <c:v>3.2308351267940287E-2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67-44BC-B9FA-FC6F4C796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576448"/>
        <c:axId val="1"/>
      </c:scatterChart>
      <c:valAx>
        <c:axId val="892576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576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B1C432-A9B7-EFC3-45E4-25C623426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28</v>
      </c>
      <c r="B2" s="30" t="s">
        <v>46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8">
        <v>51426.642</v>
      </c>
      <c r="D4" s="9">
        <v>0.62455000000000005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5</v>
      </c>
    </row>
    <row r="7" spans="1:6" x14ac:dyDescent="0.2">
      <c r="A7" t="s">
        <v>6</v>
      </c>
      <c r="C7">
        <f>+C4</f>
        <v>51426.642</v>
      </c>
    </row>
    <row r="8" spans="1:6" x14ac:dyDescent="0.2">
      <c r="A8" t="s">
        <v>7</v>
      </c>
      <c r="C8">
        <f>+D4</f>
        <v>0.62455000000000005</v>
      </c>
    </row>
    <row r="9" spans="1:6" x14ac:dyDescent="0.2">
      <c r="A9" s="26" t="s">
        <v>38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6" x14ac:dyDescent="0.2">
      <c r="A11" s="12" t="s">
        <v>20</v>
      </c>
      <c r="B11" s="12"/>
      <c r="C11" s="23">
        <f ca="1">INTERCEPT(INDIRECT($D$9):G992,INDIRECT($C$9):F992)</f>
        <v>5.449940806046133E-4</v>
      </c>
      <c r="D11" s="3"/>
      <c r="E11" s="12"/>
    </row>
    <row r="12" spans="1:6" x14ac:dyDescent="0.2">
      <c r="A12" s="12" t="s">
        <v>21</v>
      </c>
      <c r="B12" s="12"/>
      <c r="C12" s="23">
        <f ca="1">SLOPE(INDIRECT($D$9):G992,INDIRECT($C$9):F992)</f>
        <v>3.1371216975146342E-6</v>
      </c>
      <c r="D12" s="3"/>
      <c r="E12" s="12"/>
    </row>
    <row r="13" spans="1:6" x14ac:dyDescent="0.2">
      <c r="A13" s="12" t="s">
        <v>23</v>
      </c>
      <c r="B13" s="12"/>
      <c r="C13" s="3" t="s">
        <v>18</v>
      </c>
    </row>
    <row r="14" spans="1:6" x14ac:dyDescent="0.2">
      <c r="A14" s="12"/>
      <c r="B14" s="12"/>
      <c r="C14" s="12"/>
    </row>
    <row r="15" spans="1:6" x14ac:dyDescent="0.2">
      <c r="A15" s="14" t="s">
        <v>22</v>
      </c>
      <c r="B15" s="12"/>
      <c r="C15" s="15">
        <f ca="1">(C7+C11)+(C8+C12)*INT(MAX(F21:F3533))</f>
        <v>57750.243058351269</v>
      </c>
      <c r="E15" s="16" t="s">
        <v>44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0.62455313712169758</v>
      </c>
      <c r="E16" s="16" t="s">
        <v>35</v>
      </c>
      <c r="F16" s="17">
        <f ca="1">NOW()+15018.5+$C$5/24</f>
        <v>60332.738615393515</v>
      </c>
    </row>
    <row r="17" spans="1:17" ht="13.5" thickBot="1" x14ac:dyDescent="0.25">
      <c r="A17" s="16" t="s">
        <v>32</v>
      </c>
      <c r="B17" s="12"/>
      <c r="C17" s="12">
        <f>COUNT(C21:C2191)</f>
        <v>7</v>
      </c>
      <c r="E17" s="16" t="s">
        <v>45</v>
      </c>
      <c r="F17" s="17">
        <f ca="1">ROUND(2*(F16-$C$7)/$C$8,0)/2+F15</f>
        <v>14261</v>
      </c>
    </row>
    <row r="18" spans="1:17" ht="14.25" thickTop="1" thickBot="1" x14ac:dyDescent="0.25">
      <c r="A18" s="18" t="s">
        <v>9</v>
      </c>
      <c r="B18" s="12"/>
      <c r="C18" s="21">
        <f ca="1">+C15</f>
        <v>57750.243058351269</v>
      </c>
      <c r="D18" s="22">
        <f ca="1">+C16</f>
        <v>0.62455313712169758</v>
      </c>
      <c r="E18" s="16" t="s">
        <v>36</v>
      </c>
      <c r="F18" s="25">
        <f ca="1">ROUND(2*(F16-$C$15)/$C$16,0)/2+F15</f>
        <v>4136</v>
      </c>
    </row>
    <row r="19" spans="1:17" ht="13.5" thickTop="1" x14ac:dyDescent="0.2">
      <c r="E19" s="16" t="s">
        <v>37</v>
      </c>
      <c r="F19" s="20">
        <f ca="1">+$C$15+$C$16*F18-15018.5-$C$5/24</f>
        <v>45315.290666819943</v>
      </c>
    </row>
    <row r="20" spans="1:17" ht="13.5" thickBot="1" x14ac:dyDescent="0.25">
      <c r="A20" s="4" t="s">
        <v>10</v>
      </c>
      <c r="B20" s="4" t="s">
        <v>11</v>
      </c>
      <c r="C20" s="4" t="s">
        <v>12</v>
      </c>
      <c r="D20" s="4" t="s">
        <v>17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49</v>
      </c>
      <c r="J20" s="7" t="s">
        <v>0</v>
      </c>
      <c r="K20" s="7" t="s">
        <v>2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</row>
    <row r="21" spans="1:17" x14ac:dyDescent="0.2">
      <c r="A21" t="s">
        <v>16</v>
      </c>
      <c r="C21" s="10">
        <v>51426.642</v>
      </c>
      <c r="D21" s="10" t="s">
        <v>18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5.449940806046133E-4</v>
      </c>
      <c r="Q21" s="2">
        <f t="shared" ref="Q21:Q26" si="4">+C21-15018.5</f>
        <v>36408.142</v>
      </c>
    </row>
    <row r="22" spans="1:17" x14ac:dyDescent="0.2">
      <c r="A22" s="28" t="s">
        <v>40</v>
      </c>
      <c r="B22" s="29" t="s">
        <v>41</v>
      </c>
      <c r="C22" s="28">
        <v>55127.744700000003</v>
      </c>
      <c r="D22" s="28">
        <v>5.0000000000000001E-4</v>
      </c>
      <c r="E22">
        <f t="shared" si="0"/>
        <v>5926.0310623649075</v>
      </c>
      <c r="F22">
        <f t="shared" si="1"/>
        <v>5926</v>
      </c>
      <c r="G22">
        <f t="shared" si="2"/>
        <v>1.9400000004679896E-2</v>
      </c>
      <c r="K22">
        <f t="shared" ref="K22:K27" si="5">+G22</f>
        <v>1.9400000004679896E-2</v>
      </c>
      <c r="O22">
        <f t="shared" ca="1" si="3"/>
        <v>1.9135577260076336E-2</v>
      </c>
      <c r="Q22" s="2">
        <f t="shared" si="4"/>
        <v>40109.244700000003</v>
      </c>
    </row>
    <row r="23" spans="1:17" x14ac:dyDescent="0.2">
      <c r="A23" s="31" t="s">
        <v>42</v>
      </c>
      <c r="B23" s="32" t="s">
        <v>43</v>
      </c>
      <c r="C23" s="33">
        <v>55484.679799999998</v>
      </c>
      <c r="D23" s="33">
        <v>1.9E-3</v>
      </c>
      <c r="E23">
        <f t="shared" si="0"/>
        <v>6497.5387078696631</v>
      </c>
      <c r="F23">
        <f t="shared" si="1"/>
        <v>6497.5</v>
      </c>
      <c r="G23">
        <f t="shared" si="2"/>
        <v>2.4174999998649582E-2</v>
      </c>
      <c r="K23">
        <f t="shared" si="5"/>
        <v>2.4174999998649582E-2</v>
      </c>
      <c r="O23">
        <f t="shared" ca="1" si="3"/>
        <v>2.092844231020595E-2</v>
      </c>
      <c r="Q23" s="2">
        <f t="shared" si="4"/>
        <v>40466.179799999998</v>
      </c>
    </row>
    <row r="24" spans="1:17" x14ac:dyDescent="0.2">
      <c r="A24" s="28" t="s">
        <v>47</v>
      </c>
      <c r="B24" s="29" t="s">
        <v>41</v>
      </c>
      <c r="C24" s="28">
        <v>55864.714999999997</v>
      </c>
      <c r="D24" s="28">
        <v>4.0000000000000002E-4</v>
      </c>
      <c r="E24">
        <f t="shared" si="0"/>
        <v>7106.0331438635758</v>
      </c>
      <c r="F24">
        <f t="shared" si="1"/>
        <v>7106</v>
      </c>
      <c r="G24">
        <f t="shared" si="2"/>
        <v>2.0699999993667006E-2</v>
      </c>
      <c r="K24">
        <f t="shared" si="5"/>
        <v>2.0699999993667006E-2</v>
      </c>
      <c r="O24">
        <f t="shared" ca="1" si="3"/>
        <v>2.2837380863143603E-2</v>
      </c>
      <c r="Q24" s="2">
        <f t="shared" si="4"/>
        <v>40846.214999999997</v>
      </c>
    </row>
    <row r="25" spans="1:17" x14ac:dyDescent="0.2">
      <c r="A25" s="31" t="s">
        <v>48</v>
      </c>
      <c r="B25" s="32" t="s">
        <v>41</v>
      </c>
      <c r="C25" s="33">
        <v>56230.704700000002</v>
      </c>
      <c r="D25" s="33">
        <v>4.0000000000000002E-4</v>
      </c>
      <c r="E25">
        <f t="shared" si="0"/>
        <v>7692.0385877832068</v>
      </c>
      <c r="F25">
        <f t="shared" si="1"/>
        <v>7692</v>
      </c>
      <c r="G25">
        <f t="shared" si="2"/>
        <v>2.4100000002363231E-2</v>
      </c>
      <c r="K25">
        <f t="shared" si="5"/>
        <v>2.4100000002363231E-2</v>
      </c>
      <c r="O25">
        <f t="shared" ca="1" si="3"/>
        <v>2.4675734177887178E-2</v>
      </c>
      <c r="Q25" s="2">
        <f t="shared" si="4"/>
        <v>41212.204700000002</v>
      </c>
    </row>
    <row r="26" spans="1:17" x14ac:dyDescent="0.2">
      <c r="A26" s="34" t="s">
        <v>1</v>
      </c>
      <c r="B26" s="35" t="s">
        <v>41</v>
      </c>
      <c r="C26" s="36">
        <v>57327.421300000002</v>
      </c>
      <c r="D26" s="36">
        <v>8.0000000000000004E-4</v>
      </c>
      <c r="E26" s="37">
        <f t="shared" si="0"/>
        <v>9448.0494756224507</v>
      </c>
      <c r="F26">
        <f t="shared" si="1"/>
        <v>9448</v>
      </c>
      <c r="G26">
        <f t="shared" si="2"/>
        <v>3.0899999997927807E-2</v>
      </c>
      <c r="K26">
        <f t="shared" si="5"/>
        <v>3.0899999997927807E-2</v>
      </c>
      <c r="O26">
        <f t="shared" ca="1" si="3"/>
        <v>3.0184519878722876E-2</v>
      </c>
      <c r="Q26" s="2">
        <f t="shared" si="4"/>
        <v>42308.921300000002</v>
      </c>
    </row>
    <row r="27" spans="1:17" x14ac:dyDescent="0.2">
      <c r="A27" s="38" t="s">
        <v>50</v>
      </c>
      <c r="B27" s="39" t="s">
        <v>41</v>
      </c>
      <c r="C27" s="40">
        <v>57750.24208999984</v>
      </c>
      <c r="D27" s="40">
        <v>6.9999999999999999E-4</v>
      </c>
      <c r="E27" s="37">
        <f>+(C27-C$7)/C$8</f>
        <v>10125.050180129436</v>
      </c>
      <c r="F27">
        <f t="shared" si="1"/>
        <v>10125</v>
      </c>
      <c r="G27">
        <f>+C27-(C$7+F27*C$8)</f>
        <v>3.133999984129332E-2</v>
      </c>
      <c r="K27">
        <f t="shared" si="5"/>
        <v>3.133999984129332E-2</v>
      </c>
      <c r="O27">
        <f ca="1">+C$11+C$12*$F27</f>
        <v>3.2308351267940287E-2</v>
      </c>
      <c r="Q27" s="2">
        <f>+C27-15018.5</f>
        <v>42731.74208999984</v>
      </c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7:D27" name="Range1"/>
  </protectedRanges>
  <phoneticPr fontId="8" type="noConversion"/>
  <hyperlinks>
    <hyperlink ref="H191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2024-01-23T04:43:36Z</dcterms:modified>
</cp:coreProperties>
</file>