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EE12CA5-5791-4A81-86B8-243EE90717AC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3" r:id="rId1"/>
    <sheet name="Active 2" sheetId="1" r:id="rId2"/>
    <sheet name="A (old)" sheetId="2" r:id="rId3"/>
  </sheets>
  <calcPr calcId="181029"/>
</workbook>
</file>

<file path=xl/calcChain.xml><?xml version="1.0" encoding="utf-8"?>
<calcChain xmlns="http://schemas.openxmlformats.org/spreadsheetml/2006/main">
  <c r="E45" i="1" l="1"/>
  <c r="F45" i="1"/>
  <c r="G45" i="1"/>
  <c r="I45" i="1"/>
  <c r="Q45" i="1"/>
  <c r="E46" i="1"/>
  <c r="F46" i="1"/>
  <c r="G46" i="1"/>
  <c r="I46" i="1"/>
  <c r="Q46" i="1"/>
  <c r="E47" i="1"/>
  <c r="F47" i="1"/>
  <c r="G47" i="1"/>
  <c r="I47" i="1"/>
  <c r="Q47" i="1"/>
  <c r="E46" i="3"/>
  <c r="F46" i="3"/>
  <c r="G46" i="3"/>
  <c r="K46" i="3"/>
  <c r="E47" i="3"/>
  <c r="F47" i="3"/>
  <c r="G47" i="3"/>
  <c r="K47" i="3"/>
  <c r="D9" i="3"/>
  <c r="C9" i="3"/>
  <c r="Q46" i="3"/>
  <c r="Q47" i="3"/>
  <c r="E45" i="3"/>
  <c r="F45" i="3"/>
  <c r="G45" i="3"/>
  <c r="I45" i="3"/>
  <c r="Q45" i="3"/>
  <c r="E21" i="3"/>
  <c r="F21" i="3"/>
  <c r="G21" i="3"/>
  <c r="H21" i="3"/>
  <c r="E22" i="3"/>
  <c r="F22" i="3"/>
  <c r="G22" i="3"/>
  <c r="I22" i="3"/>
  <c r="E23" i="3"/>
  <c r="F23" i="3"/>
  <c r="G23" i="3"/>
  <c r="I23" i="3"/>
  <c r="E24" i="3"/>
  <c r="F24" i="3"/>
  <c r="G24" i="3"/>
  <c r="E25" i="3"/>
  <c r="F25" i="3"/>
  <c r="G25" i="3"/>
  <c r="I25" i="3"/>
  <c r="E26" i="3"/>
  <c r="F26" i="3"/>
  <c r="G26" i="3"/>
  <c r="I26" i="3"/>
  <c r="E27" i="3"/>
  <c r="F27" i="3"/>
  <c r="G27" i="3"/>
  <c r="I27" i="3"/>
  <c r="E28" i="3"/>
  <c r="F28" i="3"/>
  <c r="G28" i="3"/>
  <c r="E29" i="3"/>
  <c r="F29" i="3"/>
  <c r="G29" i="3"/>
  <c r="I29" i="3"/>
  <c r="E30" i="3"/>
  <c r="F30" i="3"/>
  <c r="G30" i="3"/>
  <c r="I30" i="3"/>
  <c r="E31" i="3"/>
  <c r="F31" i="3"/>
  <c r="G31" i="3"/>
  <c r="I31" i="3"/>
  <c r="E32" i="3"/>
  <c r="F32" i="3"/>
  <c r="G32" i="3"/>
  <c r="K32" i="3"/>
  <c r="E33" i="3"/>
  <c r="F33" i="3"/>
  <c r="G33" i="3"/>
  <c r="K33" i="3"/>
  <c r="E34" i="3"/>
  <c r="F34" i="3"/>
  <c r="G34" i="3"/>
  <c r="K34" i="3"/>
  <c r="E35" i="3"/>
  <c r="F35" i="3"/>
  <c r="G35" i="3"/>
  <c r="K35" i="3"/>
  <c r="E36" i="3"/>
  <c r="F36" i="3"/>
  <c r="G36" i="3"/>
  <c r="K36" i="3"/>
  <c r="E37" i="3"/>
  <c r="F37" i="3"/>
  <c r="G37" i="3"/>
  <c r="K37" i="3"/>
  <c r="E38" i="3"/>
  <c r="F38" i="3"/>
  <c r="G38" i="3"/>
  <c r="K38" i="3"/>
  <c r="E39" i="3"/>
  <c r="F39" i="3"/>
  <c r="G39" i="3"/>
  <c r="K39" i="3"/>
  <c r="E40" i="3"/>
  <c r="F40" i="3"/>
  <c r="G40" i="3"/>
  <c r="K40" i="3"/>
  <c r="E41" i="3"/>
  <c r="F41" i="3"/>
  <c r="G41" i="3"/>
  <c r="K41" i="3"/>
  <c r="E42" i="3"/>
  <c r="F42" i="3"/>
  <c r="G42" i="3"/>
  <c r="K42" i="3"/>
  <c r="E43" i="3"/>
  <c r="F43" i="3"/>
  <c r="G43" i="3"/>
  <c r="K43" i="3"/>
  <c r="E44" i="3"/>
  <c r="F44" i="3"/>
  <c r="G44" i="3"/>
  <c r="K44" i="3"/>
  <c r="F16" i="3"/>
  <c r="F17" i="3" s="1"/>
  <c r="C17" i="3"/>
  <c r="Q21" i="3"/>
  <c r="Q22" i="3"/>
  <c r="Q23" i="3"/>
  <c r="I24" i="3"/>
  <c r="Q24" i="3"/>
  <c r="Q25" i="3"/>
  <c r="Q26" i="3"/>
  <c r="Q27" i="3"/>
  <c r="I28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F27" i="1"/>
  <c r="G27" i="1"/>
  <c r="I27" i="1"/>
  <c r="F28" i="1"/>
  <c r="G28" i="1"/>
  <c r="I28" i="1"/>
  <c r="F35" i="1"/>
  <c r="G35" i="1"/>
  <c r="I35" i="1"/>
  <c r="F36" i="1"/>
  <c r="G36" i="1"/>
  <c r="I36" i="1"/>
  <c r="F43" i="1"/>
  <c r="G43" i="1"/>
  <c r="I43" i="1"/>
  <c r="F44" i="1"/>
  <c r="G44" i="1"/>
  <c r="I44" i="1"/>
  <c r="C9" i="2"/>
  <c r="D9" i="2"/>
  <c r="F16" i="2"/>
  <c r="F17" i="2" s="1"/>
  <c r="C17" i="2"/>
  <c r="E21" i="2"/>
  <c r="F21" i="2"/>
  <c r="G21" i="2"/>
  <c r="H21" i="2"/>
  <c r="Q21" i="2"/>
  <c r="E22" i="2"/>
  <c r="F22" i="2"/>
  <c r="G22" i="2"/>
  <c r="I22" i="2"/>
  <c r="Q22" i="2"/>
  <c r="E23" i="2"/>
  <c r="F23" i="2"/>
  <c r="G23" i="2"/>
  <c r="I23" i="2"/>
  <c r="Q23" i="2"/>
  <c r="E24" i="2"/>
  <c r="F24" i="2"/>
  <c r="G24" i="2"/>
  <c r="I24" i="2"/>
  <c r="Q24" i="2"/>
  <c r="E25" i="2"/>
  <c r="F25" i="2"/>
  <c r="G25" i="2"/>
  <c r="I25" i="2"/>
  <c r="Q25" i="2"/>
  <c r="E26" i="2"/>
  <c r="F26" i="2"/>
  <c r="G26" i="2"/>
  <c r="I26" i="2"/>
  <c r="Q26" i="2"/>
  <c r="E27" i="2"/>
  <c r="Q27" i="2"/>
  <c r="E28" i="2"/>
  <c r="Q28" i="2"/>
  <c r="E29" i="2"/>
  <c r="Q29" i="2"/>
  <c r="E30" i="2"/>
  <c r="Q30" i="2"/>
  <c r="E31" i="2"/>
  <c r="Q31" i="2"/>
  <c r="E32" i="2"/>
  <c r="Q32" i="2"/>
  <c r="E33" i="2"/>
  <c r="Q33" i="2"/>
  <c r="E34" i="2"/>
  <c r="Q34" i="2"/>
  <c r="E35" i="2"/>
  <c r="Q35" i="2"/>
  <c r="E36" i="2"/>
  <c r="Q36" i="2"/>
  <c r="E37" i="2"/>
  <c r="Q37" i="2"/>
  <c r="E38" i="2"/>
  <c r="Q38" i="2"/>
  <c r="E39" i="2"/>
  <c r="Q39" i="2"/>
  <c r="E40" i="2"/>
  <c r="Q40" i="2"/>
  <c r="E41" i="2"/>
  <c r="Q41" i="2"/>
  <c r="E42" i="2"/>
  <c r="Q42" i="2"/>
  <c r="E43" i="2"/>
  <c r="Q43" i="2"/>
  <c r="E44" i="2"/>
  <c r="Q44" i="2"/>
  <c r="E26" i="1"/>
  <c r="F26" i="1"/>
  <c r="G26" i="1"/>
  <c r="I26" i="1"/>
  <c r="E25" i="1"/>
  <c r="F25" i="1"/>
  <c r="G25" i="1"/>
  <c r="I25" i="1"/>
  <c r="E27" i="1"/>
  <c r="E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E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E44" i="1"/>
  <c r="D9" i="1"/>
  <c r="C9" i="1"/>
  <c r="E21" i="1"/>
  <c r="F21" i="1"/>
  <c r="G21" i="1"/>
  <c r="H21" i="1"/>
  <c r="E22" i="1"/>
  <c r="F22" i="1"/>
  <c r="G22" i="1"/>
  <c r="I22" i="1"/>
  <c r="E23" i="1"/>
  <c r="F23" i="1"/>
  <c r="G23" i="1"/>
  <c r="I23" i="1"/>
  <c r="E24" i="1"/>
  <c r="F24" i="1"/>
  <c r="G24" i="1"/>
  <c r="I24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24" i="1"/>
  <c r="Q25" i="1"/>
  <c r="Q22" i="1"/>
  <c r="Q23" i="1"/>
  <c r="F16" i="1"/>
  <c r="F17" i="1" s="1"/>
  <c r="C17" i="1"/>
  <c r="Q21" i="1"/>
  <c r="C11" i="1"/>
  <c r="C11" i="3"/>
  <c r="C12" i="3"/>
  <c r="C12" i="1"/>
  <c r="C11" i="2"/>
  <c r="C12" i="2"/>
  <c r="C16" i="2" l="1"/>
  <c r="D18" i="2" s="1"/>
  <c r="O40" i="2"/>
  <c r="C15" i="2"/>
  <c r="O41" i="2"/>
  <c r="O23" i="2"/>
  <c r="O30" i="2"/>
  <c r="O31" i="2"/>
  <c r="O21" i="2"/>
  <c r="O28" i="2"/>
  <c r="O29" i="2"/>
  <c r="O26" i="2"/>
  <c r="O38" i="2"/>
  <c r="O33" i="2"/>
  <c r="O36" i="2"/>
  <c r="O34" i="2"/>
  <c r="O39" i="2"/>
  <c r="O35" i="2"/>
  <c r="O27" i="2"/>
  <c r="O43" i="2"/>
  <c r="O44" i="2"/>
  <c r="O25" i="2"/>
  <c r="O24" i="2"/>
  <c r="O42" i="2"/>
  <c r="O37" i="2"/>
  <c r="O22" i="2"/>
  <c r="O32" i="2"/>
  <c r="C16" i="1"/>
  <c r="D18" i="1" s="1"/>
  <c r="C16" i="3"/>
  <c r="D18" i="3" s="1"/>
  <c r="O47" i="3"/>
  <c r="R47" i="3" s="1"/>
  <c r="O43" i="3"/>
  <c r="R43" i="3" s="1"/>
  <c r="O25" i="3"/>
  <c r="R25" i="3" s="1"/>
  <c r="O36" i="3"/>
  <c r="R36" i="3" s="1"/>
  <c r="O28" i="3"/>
  <c r="R28" i="3" s="1"/>
  <c r="O39" i="3"/>
  <c r="R39" i="3" s="1"/>
  <c r="O21" i="3"/>
  <c r="R21" i="3" s="1"/>
  <c r="O26" i="3"/>
  <c r="R26" i="3" s="1"/>
  <c r="O29" i="3"/>
  <c r="R29" i="3" s="1"/>
  <c r="O33" i="3"/>
  <c r="R33" i="3" s="1"/>
  <c r="O37" i="3"/>
  <c r="R37" i="3" s="1"/>
  <c r="O22" i="3"/>
  <c r="R22" i="3" s="1"/>
  <c r="O31" i="3"/>
  <c r="R31" i="3" s="1"/>
  <c r="O34" i="3"/>
  <c r="R34" i="3" s="1"/>
  <c r="O24" i="3"/>
  <c r="R24" i="3" s="1"/>
  <c r="O23" i="3"/>
  <c r="R23" i="3" s="1"/>
  <c r="O40" i="3"/>
  <c r="R40" i="3" s="1"/>
  <c r="C15" i="3"/>
  <c r="F18" i="3" s="1"/>
  <c r="O42" i="3"/>
  <c r="R42" i="3" s="1"/>
  <c r="O35" i="3"/>
  <c r="R35" i="3" s="1"/>
  <c r="O46" i="3"/>
  <c r="R46" i="3" s="1"/>
  <c r="O30" i="3"/>
  <c r="R30" i="3" s="1"/>
  <c r="O38" i="3"/>
  <c r="R38" i="3" s="1"/>
  <c r="O44" i="3"/>
  <c r="R44" i="3" s="1"/>
  <c r="O45" i="3"/>
  <c r="R45" i="3" s="1"/>
  <c r="O41" i="3"/>
  <c r="R41" i="3" s="1"/>
  <c r="O27" i="3"/>
  <c r="R27" i="3" s="1"/>
  <c r="O32" i="3"/>
  <c r="R32" i="3" s="1"/>
  <c r="O43" i="1"/>
  <c r="R43" i="1" s="1"/>
  <c r="O46" i="1"/>
  <c r="R46" i="1" s="1"/>
  <c r="O26" i="1"/>
  <c r="R26" i="1" s="1"/>
  <c r="O22" i="1"/>
  <c r="R22" i="1" s="1"/>
  <c r="O33" i="1"/>
  <c r="R33" i="1" s="1"/>
  <c r="O30" i="1"/>
  <c r="R30" i="1" s="1"/>
  <c r="O25" i="1"/>
  <c r="R25" i="1" s="1"/>
  <c r="O34" i="1"/>
  <c r="R34" i="1" s="1"/>
  <c r="O38" i="1"/>
  <c r="R38" i="1" s="1"/>
  <c r="O45" i="1"/>
  <c r="R45" i="1" s="1"/>
  <c r="O36" i="1"/>
  <c r="R36" i="1" s="1"/>
  <c r="O23" i="1"/>
  <c r="R23" i="1" s="1"/>
  <c r="O35" i="1"/>
  <c r="R35" i="1" s="1"/>
  <c r="O42" i="1"/>
  <c r="R42" i="1" s="1"/>
  <c r="O41" i="1"/>
  <c r="R41" i="1" s="1"/>
  <c r="O37" i="1"/>
  <c r="R37" i="1" s="1"/>
  <c r="O28" i="1"/>
  <c r="R28" i="1" s="1"/>
  <c r="O29" i="1"/>
  <c r="R29" i="1" s="1"/>
  <c r="C15" i="1"/>
  <c r="O39" i="1"/>
  <c r="R39" i="1" s="1"/>
  <c r="O40" i="1"/>
  <c r="R40" i="1" s="1"/>
  <c r="O32" i="1"/>
  <c r="R32" i="1" s="1"/>
  <c r="O24" i="1"/>
  <c r="R24" i="1" s="1"/>
  <c r="O21" i="1"/>
  <c r="R21" i="1" s="1"/>
  <c r="O47" i="1"/>
  <c r="R47" i="1" s="1"/>
  <c r="O31" i="1"/>
  <c r="R31" i="1" s="1"/>
  <c r="O44" i="1"/>
  <c r="R44" i="1" s="1"/>
  <c r="O27" i="1"/>
  <c r="R27" i="1" s="1"/>
  <c r="R19" i="1" l="1"/>
  <c r="F18" i="2"/>
  <c r="F19" i="2" s="1"/>
  <c r="C18" i="3"/>
  <c r="F19" i="3"/>
  <c r="R19" i="3"/>
  <c r="C18" i="2"/>
  <c r="C18" i="1"/>
  <c r="F18" i="1"/>
  <c r="F19" i="1" s="1"/>
</calcChain>
</file>

<file path=xl/sharedStrings.xml><?xml version="1.0" encoding="utf-8"?>
<sst xmlns="http://schemas.openxmlformats.org/spreadsheetml/2006/main" count="286" uniqueCount="55">
  <si>
    <t>IBVS 6244</t>
  </si>
  <si>
    <t>Found by ToMcat (period search software)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</si>
  <si>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</si>
  <si>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</si>
  <si>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</si>
  <si>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</si>
  <si>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</si>
  <si>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</si>
  <si>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</si>
  <si>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</si>
  <si>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</si>
  <si>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</si>
  <si>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</si>
  <si>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</si>
  <si>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</si>
  <si>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</si>
  <si>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</si>
  <si>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</si>
  <si>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</si>
  <si>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</si>
  <si>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</si>
  <si>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</si>
  <si>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</si>
  <si>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</si>
  <si>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</si>
  <si>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</si>
  <si>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</si>
  <si>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</si>
  <si>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</si>
  <si>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</si>
  <si>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</si>
  <si>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</si>
  <si>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</si>
  <si>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</si>
  <si>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</si>
  <si>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</si>
  <si>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</si>
  <si>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</si>
  <si>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</si>
  <si>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</si>
  <si>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</si>
  <si>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</si>
  <si>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</si>
  <si>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</si>
  <si>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V0797 Cep / GSC 4502-1040</t>
  </si>
  <si>
    <t>G4502-1040</t>
  </si>
  <si>
    <t>EW</t>
  </si>
  <si>
    <t>IBVS 5959</t>
  </si>
  <si>
    <t>II</t>
  </si>
  <si>
    <t>I</t>
  </si>
  <si>
    <t>IBVS 5984</t>
  </si>
  <si>
    <t>vis</t>
  </si>
  <si>
    <t>OEJV 0179</t>
  </si>
  <si>
    <t>OEJV 0211</t>
  </si>
  <si>
    <t>Both files 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</si>
</sst>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0" fillId="0" borderId="0" xfId="0" applyFont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3" xfId="0" applyFont="1" applyFill="1" applyBorder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5" fillId="24" borderId="0" xfId="0" applyFont="1" applyFill="1" applyAlignment="1"/>
    <xf numFmtId="0" fontId="31" fillId="0" borderId="0" xfId="42" applyFont="1"/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0" fontId="32" fillId="0" borderId="0" xfId="0" applyFont="1">
      <alignment vertical="top"/>
    </xf>
    <xf numFmtId="0" fontId="32" fillId="0" borderId="0" xfId="0" applyFont="1" applyAlignment="1">
      <alignment horizontal="left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32" fillId="0" borderId="0" xfId="42" applyFont="1" applyAlignment="1">
      <alignment horizontal="left" wrapText="1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2" fillId="0" borderId="0" xfId="0" applyFont="1" applyAlignment="1">
      <alignment horizontal="center" vertical="top"/>
    </xf>
    <xf numFmtId="0" fontId="32" fillId="0" borderId="0" xfId="42" applyFont="1" applyAlignment="1">
      <alignment horizont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V0797 Cep - O-C Diagr.</a:t>
            </a:r>
          </a:p>
        </c:rich>
      </c:tx>
      <c:layout>
        <c:manualLayout>
          <c:xMode val="edge"/>
          <c:yMode val="edge"/>
          <c:x val="0.36858508549572827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1379095623463"/>
          <c:y val="0.14117667333506626"/>
          <c:w val="0.81337542325967094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5058</c:v>
                </c:pt>
                <c:pt idx="2">
                  <c:v>5058.5</c:v>
                </c:pt>
                <c:pt idx="3">
                  <c:v>6197</c:v>
                </c:pt>
                <c:pt idx="4">
                  <c:v>6197.5</c:v>
                </c:pt>
                <c:pt idx="5">
                  <c:v>12597.5</c:v>
                </c:pt>
                <c:pt idx="6">
                  <c:v>12597.5</c:v>
                </c:pt>
                <c:pt idx="7">
                  <c:v>12597.5</c:v>
                </c:pt>
                <c:pt idx="8">
                  <c:v>12608.5</c:v>
                </c:pt>
                <c:pt idx="9">
                  <c:v>12608.5</c:v>
                </c:pt>
                <c:pt idx="10">
                  <c:v>12609</c:v>
                </c:pt>
                <c:pt idx="11">
                  <c:v>12609</c:v>
                </c:pt>
                <c:pt idx="12">
                  <c:v>13374.5</c:v>
                </c:pt>
                <c:pt idx="13">
                  <c:v>13374.5</c:v>
                </c:pt>
                <c:pt idx="14">
                  <c:v>13374.5</c:v>
                </c:pt>
                <c:pt idx="15">
                  <c:v>13374.5</c:v>
                </c:pt>
                <c:pt idx="16">
                  <c:v>13443.5</c:v>
                </c:pt>
                <c:pt idx="17">
                  <c:v>13443.5</c:v>
                </c:pt>
                <c:pt idx="18">
                  <c:v>13444</c:v>
                </c:pt>
                <c:pt idx="19">
                  <c:v>13444</c:v>
                </c:pt>
                <c:pt idx="20">
                  <c:v>13444.5</c:v>
                </c:pt>
                <c:pt idx="21">
                  <c:v>13444.5</c:v>
                </c:pt>
                <c:pt idx="22">
                  <c:v>13445</c:v>
                </c:pt>
                <c:pt idx="23">
                  <c:v>13445</c:v>
                </c:pt>
                <c:pt idx="24">
                  <c:v>14834.5</c:v>
                </c:pt>
                <c:pt idx="25">
                  <c:v>15300.5</c:v>
                </c:pt>
                <c:pt idx="26">
                  <c:v>15301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C9-4C29-8A9C-36AEE88BFEF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5058</c:v>
                </c:pt>
                <c:pt idx="2">
                  <c:v>5058.5</c:v>
                </c:pt>
                <c:pt idx="3">
                  <c:v>6197</c:v>
                </c:pt>
                <c:pt idx="4">
                  <c:v>6197.5</c:v>
                </c:pt>
                <c:pt idx="5">
                  <c:v>12597.5</c:v>
                </c:pt>
                <c:pt idx="6">
                  <c:v>12597.5</c:v>
                </c:pt>
                <c:pt idx="7">
                  <c:v>12597.5</c:v>
                </c:pt>
                <c:pt idx="8">
                  <c:v>12608.5</c:v>
                </c:pt>
                <c:pt idx="9">
                  <c:v>12608.5</c:v>
                </c:pt>
                <c:pt idx="10">
                  <c:v>12609</c:v>
                </c:pt>
                <c:pt idx="11">
                  <c:v>12609</c:v>
                </c:pt>
                <c:pt idx="12">
                  <c:v>13374.5</c:v>
                </c:pt>
                <c:pt idx="13">
                  <c:v>13374.5</c:v>
                </c:pt>
                <c:pt idx="14">
                  <c:v>13374.5</c:v>
                </c:pt>
                <c:pt idx="15">
                  <c:v>13374.5</c:v>
                </c:pt>
                <c:pt idx="16">
                  <c:v>13443.5</c:v>
                </c:pt>
                <c:pt idx="17">
                  <c:v>13443.5</c:v>
                </c:pt>
                <c:pt idx="18">
                  <c:v>13444</c:v>
                </c:pt>
                <c:pt idx="19">
                  <c:v>13444</c:v>
                </c:pt>
                <c:pt idx="20">
                  <c:v>13444.5</c:v>
                </c:pt>
                <c:pt idx="21">
                  <c:v>13444.5</c:v>
                </c:pt>
                <c:pt idx="22">
                  <c:v>13445</c:v>
                </c:pt>
                <c:pt idx="23">
                  <c:v>13445</c:v>
                </c:pt>
                <c:pt idx="24">
                  <c:v>14834.5</c:v>
                </c:pt>
                <c:pt idx="25">
                  <c:v>15300.5</c:v>
                </c:pt>
                <c:pt idx="26">
                  <c:v>15301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4.4580000030691735E-3</c:v>
                </c:pt>
                <c:pt idx="2">
                  <c:v>8.3335000017541461E-3</c:v>
                </c:pt>
                <c:pt idx="3">
                  <c:v>6.9469999943976291E-3</c:v>
                </c:pt>
                <c:pt idx="4">
                  <c:v>9.4224999993457459E-3</c:v>
                </c:pt>
                <c:pt idx="5">
                  <c:v>7.5224999964120798E-3</c:v>
                </c:pt>
                <c:pt idx="6">
                  <c:v>1.2672499993641395E-2</c:v>
                </c:pt>
                <c:pt idx="7">
                  <c:v>1.782249999087071E-2</c:v>
                </c:pt>
                <c:pt idx="8">
                  <c:v>1.560349999635946E-2</c:v>
                </c:pt>
                <c:pt idx="9">
                  <c:v>2.5513499997032341E-2</c:v>
                </c:pt>
                <c:pt idx="10">
                  <c:v>9.8290000023553148E-3</c:v>
                </c:pt>
                <c:pt idx="24">
                  <c:v>4.6094999925117008E-3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C9-4C29-8A9C-36AEE88BFEF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5058</c:v>
                </c:pt>
                <c:pt idx="2">
                  <c:v>5058.5</c:v>
                </c:pt>
                <c:pt idx="3">
                  <c:v>6197</c:v>
                </c:pt>
                <c:pt idx="4">
                  <c:v>6197.5</c:v>
                </c:pt>
                <c:pt idx="5">
                  <c:v>12597.5</c:v>
                </c:pt>
                <c:pt idx="6">
                  <c:v>12597.5</c:v>
                </c:pt>
                <c:pt idx="7">
                  <c:v>12597.5</c:v>
                </c:pt>
                <c:pt idx="8">
                  <c:v>12608.5</c:v>
                </c:pt>
                <c:pt idx="9">
                  <c:v>12608.5</c:v>
                </c:pt>
                <c:pt idx="10">
                  <c:v>12609</c:v>
                </c:pt>
                <c:pt idx="11">
                  <c:v>12609</c:v>
                </c:pt>
                <c:pt idx="12">
                  <c:v>13374.5</c:v>
                </c:pt>
                <c:pt idx="13">
                  <c:v>13374.5</c:v>
                </c:pt>
                <c:pt idx="14">
                  <c:v>13374.5</c:v>
                </c:pt>
                <c:pt idx="15">
                  <c:v>13374.5</c:v>
                </c:pt>
                <c:pt idx="16">
                  <c:v>13443.5</c:v>
                </c:pt>
                <c:pt idx="17">
                  <c:v>13443.5</c:v>
                </c:pt>
                <c:pt idx="18">
                  <c:v>13444</c:v>
                </c:pt>
                <c:pt idx="19">
                  <c:v>13444</c:v>
                </c:pt>
                <c:pt idx="20">
                  <c:v>13444.5</c:v>
                </c:pt>
                <c:pt idx="21">
                  <c:v>13444.5</c:v>
                </c:pt>
                <c:pt idx="22">
                  <c:v>13445</c:v>
                </c:pt>
                <c:pt idx="23">
                  <c:v>13445</c:v>
                </c:pt>
                <c:pt idx="24">
                  <c:v>14834.5</c:v>
                </c:pt>
                <c:pt idx="25">
                  <c:v>15300.5</c:v>
                </c:pt>
                <c:pt idx="26">
                  <c:v>15301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C9-4C29-8A9C-36AEE88BFEF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5058</c:v>
                </c:pt>
                <c:pt idx="2">
                  <c:v>5058.5</c:v>
                </c:pt>
                <c:pt idx="3">
                  <c:v>6197</c:v>
                </c:pt>
                <c:pt idx="4">
                  <c:v>6197.5</c:v>
                </c:pt>
                <c:pt idx="5">
                  <c:v>12597.5</c:v>
                </c:pt>
                <c:pt idx="6">
                  <c:v>12597.5</c:v>
                </c:pt>
                <c:pt idx="7">
                  <c:v>12597.5</c:v>
                </c:pt>
                <c:pt idx="8">
                  <c:v>12608.5</c:v>
                </c:pt>
                <c:pt idx="9">
                  <c:v>12608.5</c:v>
                </c:pt>
                <c:pt idx="10">
                  <c:v>12609</c:v>
                </c:pt>
                <c:pt idx="11">
                  <c:v>12609</c:v>
                </c:pt>
                <c:pt idx="12">
                  <c:v>13374.5</c:v>
                </c:pt>
                <c:pt idx="13">
                  <c:v>13374.5</c:v>
                </c:pt>
                <c:pt idx="14">
                  <c:v>13374.5</c:v>
                </c:pt>
                <c:pt idx="15">
                  <c:v>13374.5</c:v>
                </c:pt>
                <c:pt idx="16">
                  <c:v>13443.5</c:v>
                </c:pt>
                <c:pt idx="17">
                  <c:v>13443.5</c:v>
                </c:pt>
                <c:pt idx="18">
                  <c:v>13444</c:v>
                </c:pt>
                <c:pt idx="19">
                  <c:v>13444</c:v>
                </c:pt>
                <c:pt idx="20">
                  <c:v>13444.5</c:v>
                </c:pt>
                <c:pt idx="21">
                  <c:v>13444.5</c:v>
                </c:pt>
                <c:pt idx="22">
                  <c:v>13445</c:v>
                </c:pt>
                <c:pt idx="23">
                  <c:v>13445</c:v>
                </c:pt>
                <c:pt idx="24">
                  <c:v>14834.5</c:v>
                </c:pt>
                <c:pt idx="25">
                  <c:v>15300.5</c:v>
                </c:pt>
                <c:pt idx="26">
                  <c:v>15301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11">
                  <c:v>1.2429000002157409E-2</c:v>
                </c:pt>
                <c:pt idx="12">
                  <c:v>9.3195000008563511E-3</c:v>
                </c:pt>
                <c:pt idx="13">
                  <c:v>9.3195000008563511E-3</c:v>
                </c:pt>
                <c:pt idx="14">
                  <c:v>9.7794999965117313E-3</c:v>
                </c:pt>
                <c:pt idx="15">
                  <c:v>9.7794999965117313E-3</c:v>
                </c:pt>
                <c:pt idx="16">
                  <c:v>1.0418499994557351E-2</c:v>
                </c:pt>
                <c:pt idx="17">
                  <c:v>1.1638500000117347E-2</c:v>
                </c:pt>
                <c:pt idx="18">
                  <c:v>8.5539999927277677E-3</c:v>
                </c:pt>
                <c:pt idx="19">
                  <c:v>9.4239999962155707E-3</c:v>
                </c:pt>
                <c:pt idx="20">
                  <c:v>8.7994999921647832E-3</c:v>
                </c:pt>
                <c:pt idx="21">
                  <c:v>1.1339499993482605E-2</c:v>
                </c:pt>
                <c:pt idx="22">
                  <c:v>1.0434999996505212E-2</c:v>
                </c:pt>
                <c:pt idx="23">
                  <c:v>1.1214999998628628E-2</c:v>
                </c:pt>
                <c:pt idx="25">
                  <c:v>4.5854999189032242E-3</c:v>
                </c:pt>
                <c:pt idx="26">
                  <c:v>-3.8489999569719657E-3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C9-4C29-8A9C-36AEE88BFEF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5058</c:v>
                </c:pt>
                <c:pt idx="2">
                  <c:v>5058.5</c:v>
                </c:pt>
                <c:pt idx="3">
                  <c:v>6197</c:v>
                </c:pt>
                <c:pt idx="4">
                  <c:v>6197.5</c:v>
                </c:pt>
                <c:pt idx="5">
                  <c:v>12597.5</c:v>
                </c:pt>
                <c:pt idx="6">
                  <c:v>12597.5</c:v>
                </c:pt>
                <c:pt idx="7">
                  <c:v>12597.5</c:v>
                </c:pt>
                <c:pt idx="8">
                  <c:v>12608.5</c:v>
                </c:pt>
                <c:pt idx="9">
                  <c:v>12608.5</c:v>
                </c:pt>
                <c:pt idx="10">
                  <c:v>12609</c:v>
                </c:pt>
                <c:pt idx="11">
                  <c:v>12609</c:v>
                </c:pt>
                <c:pt idx="12">
                  <c:v>13374.5</c:v>
                </c:pt>
                <c:pt idx="13">
                  <c:v>13374.5</c:v>
                </c:pt>
                <c:pt idx="14">
                  <c:v>13374.5</c:v>
                </c:pt>
                <c:pt idx="15">
                  <c:v>13374.5</c:v>
                </c:pt>
                <c:pt idx="16">
                  <c:v>13443.5</c:v>
                </c:pt>
                <c:pt idx="17">
                  <c:v>13443.5</c:v>
                </c:pt>
                <c:pt idx="18">
                  <c:v>13444</c:v>
                </c:pt>
                <c:pt idx="19">
                  <c:v>13444</c:v>
                </c:pt>
                <c:pt idx="20">
                  <c:v>13444.5</c:v>
                </c:pt>
                <c:pt idx="21">
                  <c:v>13444.5</c:v>
                </c:pt>
                <c:pt idx="22">
                  <c:v>13445</c:v>
                </c:pt>
                <c:pt idx="23">
                  <c:v>13445</c:v>
                </c:pt>
                <c:pt idx="24">
                  <c:v>14834.5</c:v>
                </c:pt>
                <c:pt idx="25">
                  <c:v>15300.5</c:v>
                </c:pt>
                <c:pt idx="26">
                  <c:v>15301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C9-4C29-8A9C-36AEE88BFEF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5058</c:v>
                </c:pt>
                <c:pt idx="2">
                  <c:v>5058.5</c:v>
                </c:pt>
                <c:pt idx="3">
                  <c:v>6197</c:v>
                </c:pt>
                <c:pt idx="4">
                  <c:v>6197.5</c:v>
                </c:pt>
                <c:pt idx="5">
                  <c:v>12597.5</c:v>
                </c:pt>
                <c:pt idx="6">
                  <c:v>12597.5</c:v>
                </c:pt>
                <c:pt idx="7">
                  <c:v>12597.5</c:v>
                </c:pt>
                <c:pt idx="8">
                  <c:v>12608.5</c:v>
                </c:pt>
                <c:pt idx="9">
                  <c:v>12608.5</c:v>
                </c:pt>
                <c:pt idx="10">
                  <c:v>12609</c:v>
                </c:pt>
                <c:pt idx="11">
                  <c:v>12609</c:v>
                </c:pt>
                <c:pt idx="12">
                  <c:v>13374.5</c:v>
                </c:pt>
                <c:pt idx="13">
                  <c:v>13374.5</c:v>
                </c:pt>
                <c:pt idx="14">
                  <c:v>13374.5</c:v>
                </c:pt>
                <c:pt idx="15">
                  <c:v>13374.5</c:v>
                </c:pt>
                <c:pt idx="16">
                  <c:v>13443.5</c:v>
                </c:pt>
                <c:pt idx="17">
                  <c:v>13443.5</c:v>
                </c:pt>
                <c:pt idx="18">
                  <c:v>13444</c:v>
                </c:pt>
                <c:pt idx="19">
                  <c:v>13444</c:v>
                </c:pt>
                <c:pt idx="20">
                  <c:v>13444.5</c:v>
                </c:pt>
                <c:pt idx="21">
                  <c:v>13444.5</c:v>
                </c:pt>
                <c:pt idx="22">
                  <c:v>13445</c:v>
                </c:pt>
                <c:pt idx="23">
                  <c:v>13445</c:v>
                </c:pt>
                <c:pt idx="24">
                  <c:v>14834.5</c:v>
                </c:pt>
                <c:pt idx="25">
                  <c:v>15300.5</c:v>
                </c:pt>
                <c:pt idx="26">
                  <c:v>15301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C9-4C29-8A9C-36AEE88BFEF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5058</c:v>
                </c:pt>
                <c:pt idx="2">
                  <c:v>5058.5</c:v>
                </c:pt>
                <c:pt idx="3">
                  <c:v>6197</c:v>
                </c:pt>
                <c:pt idx="4">
                  <c:v>6197.5</c:v>
                </c:pt>
                <c:pt idx="5">
                  <c:v>12597.5</c:v>
                </c:pt>
                <c:pt idx="6">
                  <c:v>12597.5</c:v>
                </c:pt>
                <c:pt idx="7">
                  <c:v>12597.5</c:v>
                </c:pt>
                <c:pt idx="8">
                  <c:v>12608.5</c:v>
                </c:pt>
                <c:pt idx="9">
                  <c:v>12608.5</c:v>
                </c:pt>
                <c:pt idx="10">
                  <c:v>12609</c:v>
                </c:pt>
                <c:pt idx="11">
                  <c:v>12609</c:v>
                </c:pt>
                <c:pt idx="12">
                  <c:v>13374.5</c:v>
                </c:pt>
                <c:pt idx="13">
                  <c:v>13374.5</c:v>
                </c:pt>
                <c:pt idx="14">
                  <c:v>13374.5</c:v>
                </c:pt>
                <c:pt idx="15">
                  <c:v>13374.5</c:v>
                </c:pt>
                <c:pt idx="16">
                  <c:v>13443.5</c:v>
                </c:pt>
                <c:pt idx="17">
                  <c:v>13443.5</c:v>
                </c:pt>
                <c:pt idx="18">
                  <c:v>13444</c:v>
                </c:pt>
                <c:pt idx="19">
                  <c:v>13444</c:v>
                </c:pt>
                <c:pt idx="20">
                  <c:v>13444.5</c:v>
                </c:pt>
                <c:pt idx="21">
                  <c:v>13444.5</c:v>
                </c:pt>
                <c:pt idx="22">
                  <c:v>13445</c:v>
                </c:pt>
                <c:pt idx="23">
                  <c:v>13445</c:v>
                </c:pt>
                <c:pt idx="24">
                  <c:v>14834.5</c:v>
                </c:pt>
                <c:pt idx="25">
                  <c:v>15300.5</c:v>
                </c:pt>
                <c:pt idx="26">
                  <c:v>15301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C9-4C29-8A9C-36AEE88BFEF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5058</c:v>
                </c:pt>
                <c:pt idx="2">
                  <c:v>5058.5</c:v>
                </c:pt>
                <c:pt idx="3">
                  <c:v>6197</c:v>
                </c:pt>
                <c:pt idx="4">
                  <c:v>6197.5</c:v>
                </c:pt>
                <c:pt idx="5">
                  <c:v>12597.5</c:v>
                </c:pt>
                <c:pt idx="6">
                  <c:v>12597.5</c:v>
                </c:pt>
                <c:pt idx="7">
                  <c:v>12597.5</c:v>
                </c:pt>
                <c:pt idx="8">
                  <c:v>12608.5</c:v>
                </c:pt>
                <c:pt idx="9">
                  <c:v>12608.5</c:v>
                </c:pt>
                <c:pt idx="10">
                  <c:v>12609</c:v>
                </c:pt>
                <c:pt idx="11">
                  <c:v>12609</c:v>
                </c:pt>
                <c:pt idx="12">
                  <c:v>13374.5</c:v>
                </c:pt>
                <c:pt idx="13">
                  <c:v>13374.5</c:v>
                </c:pt>
                <c:pt idx="14">
                  <c:v>13374.5</c:v>
                </c:pt>
                <c:pt idx="15">
                  <c:v>13374.5</c:v>
                </c:pt>
                <c:pt idx="16">
                  <c:v>13443.5</c:v>
                </c:pt>
                <c:pt idx="17">
                  <c:v>13443.5</c:v>
                </c:pt>
                <c:pt idx="18">
                  <c:v>13444</c:v>
                </c:pt>
                <c:pt idx="19">
                  <c:v>13444</c:v>
                </c:pt>
                <c:pt idx="20">
                  <c:v>13444.5</c:v>
                </c:pt>
                <c:pt idx="21">
                  <c:v>13444.5</c:v>
                </c:pt>
                <c:pt idx="22">
                  <c:v>13445</c:v>
                </c:pt>
                <c:pt idx="23">
                  <c:v>13445</c:v>
                </c:pt>
                <c:pt idx="24">
                  <c:v>14834.5</c:v>
                </c:pt>
                <c:pt idx="25">
                  <c:v>15300.5</c:v>
                </c:pt>
                <c:pt idx="26">
                  <c:v>15301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7.77195296334834E-2</c:v>
                </c:pt>
                <c:pt idx="1">
                  <c:v>5.2266630919165002E-2</c:v>
                </c:pt>
                <c:pt idx="2">
                  <c:v>5.2264114816089252E-2</c:v>
                </c:pt>
                <c:pt idx="3">
                  <c:v>4.6534948112599429E-2</c:v>
                </c:pt>
                <c:pt idx="4">
                  <c:v>4.6532432009523672E-2</c:v>
                </c:pt>
                <c:pt idx="5">
                  <c:v>1.4326312639883945E-2</c:v>
                </c:pt>
                <c:pt idx="6">
                  <c:v>1.4326312639883945E-2</c:v>
                </c:pt>
                <c:pt idx="7">
                  <c:v>1.4326312639883945E-2</c:v>
                </c:pt>
                <c:pt idx="8">
                  <c:v>1.4270958372217382E-2</c:v>
                </c:pt>
                <c:pt idx="9">
                  <c:v>1.4270958372217382E-2</c:v>
                </c:pt>
                <c:pt idx="10">
                  <c:v>1.4268442269141618E-2</c:v>
                </c:pt>
                <c:pt idx="11">
                  <c:v>1.4268442269141618E-2</c:v>
                </c:pt>
                <c:pt idx="12">
                  <c:v>1.0416288460163625E-2</c:v>
                </c:pt>
                <c:pt idx="13">
                  <c:v>1.0416288460163625E-2</c:v>
                </c:pt>
                <c:pt idx="14">
                  <c:v>1.0416288460163625E-2</c:v>
                </c:pt>
                <c:pt idx="15">
                  <c:v>1.0416288460163625E-2</c:v>
                </c:pt>
                <c:pt idx="16">
                  <c:v>1.0069066235709689E-2</c:v>
                </c:pt>
                <c:pt idx="17">
                  <c:v>1.0069066235709689E-2</c:v>
                </c:pt>
                <c:pt idx="18">
                  <c:v>1.0066550132633939E-2</c:v>
                </c:pt>
                <c:pt idx="19">
                  <c:v>1.0066550132633939E-2</c:v>
                </c:pt>
                <c:pt idx="20">
                  <c:v>1.0064034029558189E-2</c:v>
                </c:pt>
                <c:pt idx="21">
                  <c:v>1.0064034029558189E-2</c:v>
                </c:pt>
                <c:pt idx="22">
                  <c:v>1.0061517926482438E-2</c:v>
                </c:pt>
                <c:pt idx="23">
                  <c:v>1.0061517926482438E-2</c:v>
                </c:pt>
                <c:pt idx="24">
                  <c:v>3.069267478964563E-3</c:v>
                </c:pt>
                <c:pt idx="25">
                  <c:v>7.2425941236266278E-4</c:v>
                </c:pt>
                <c:pt idx="26">
                  <c:v>7.2174330928691244E-4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C9-4C29-8A9C-36AEE88BFEF8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5058</c:v>
                </c:pt>
                <c:pt idx="2">
                  <c:v>5058.5</c:v>
                </c:pt>
                <c:pt idx="3">
                  <c:v>6197</c:v>
                </c:pt>
                <c:pt idx="4">
                  <c:v>6197.5</c:v>
                </c:pt>
                <c:pt idx="5">
                  <c:v>12597.5</c:v>
                </c:pt>
                <c:pt idx="6">
                  <c:v>12597.5</c:v>
                </c:pt>
                <c:pt idx="7">
                  <c:v>12597.5</c:v>
                </c:pt>
                <c:pt idx="8">
                  <c:v>12608.5</c:v>
                </c:pt>
                <c:pt idx="9">
                  <c:v>12608.5</c:v>
                </c:pt>
                <c:pt idx="10">
                  <c:v>12609</c:v>
                </c:pt>
                <c:pt idx="11">
                  <c:v>12609</c:v>
                </c:pt>
                <c:pt idx="12">
                  <c:v>13374.5</c:v>
                </c:pt>
                <c:pt idx="13">
                  <c:v>13374.5</c:v>
                </c:pt>
                <c:pt idx="14">
                  <c:v>13374.5</c:v>
                </c:pt>
                <c:pt idx="15">
                  <c:v>13374.5</c:v>
                </c:pt>
                <c:pt idx="16">
                  <c:v>13443.5</c:v>
                </c:pt>
                <c:pt idx="17">
                  <c:v>13443.5</c:v>
                </c:pt>
                <c:pt idx="18">
                  <c:v>13444</c:v>
                </c:pt>
                <c:pt idx="19">
                  <c:v>13444</c:v>
                </c:pt>
                <c:pt idx="20">
                  <c:v>13444.5</c:v>
                </c:pt>
                <c:pt idx="21">
                  <c:v>13444.5</c:v>
                </c:pt>
                <c:pt idx="22">
                  <c:v>13445</c:v>
                </c:pt>
                <c:pt idx="23">
                  <c:v>13445</c:v>
                </c:pt>
                <c:pt idx="24">
                  <c:v>14834.5</c:v>
                </c:pt>
                <c:pt idx="25">
                  <c:v>15300.5</c:v>
                </c:pt>
                <c:pt idx="26">
                  <c:v>15301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C9-4C29-8A9C-36AEE88BF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404456"/>
        <c:axId val="1"/>
      </c:scatterChart>
      <c:valAx>
        <c:axId val="653404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0608083009835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1928460342149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3404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90670373046293"/>
          <c:y val="0.92353064690443099"/>
          <c:w val="0.73872521766816479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V797 Cep - O-C Diagr.</a:t>
            </a:r>
          </a:p>
        </c:rich>
      </c:tx>
      <c:layout>
        <c:manualLayout>
          <c:xMode val="edge"/>
          <c:yMode val="edge"/>
          <c:x val="0.3684213776683487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77100196748771"/>
          <c:y val="0.14117667333506626"/>
          <c:w val="0.81424210151571386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5060.5</c:v>
                </c:pt>
                <c:pt idx="2">
                  <c:v>5061</c:v>
                </c:pt>
                <c:pt idx="3">
                  <c:v>6200</c:v>
                </c:pt>
                <c:pt idx="4">
                  <c:v>6200.5</c:v>
                </c:pt>
                <c:pt idx="5">
                  <c:v>12603.5</c:v>
                </c:pt>
                <c:pt idx="6">
                  <c:v>12603.5</c:v>
                </c:pt>
                <c:pt idx="7">
                  <c:v>12603.5</c:v>
                </c:pt>
                <c:pt idx="8">
                  <c:v>12614.5</c:v>
                </c:pt>
                <c:pt idx="9">
                  <c:v>12614.5</c:v>
                </c:pt>
                <c:pt idx="10">
                  <c:v>12615</c:v>
                </c:pt>
                <c:pt idx="11">
                  <c:v>12615</c:v>
                </c:pt>
                <c:pt idx="12">
                  <c:v>13381</c:v>
                </c:pt>
                <c:pt idx="13">
                  <c:v>13381</c:v>
                </c:pt>
                <c:pt idx="14">
                  <c:v>13381</c:v>
                </c:pt>
                <c:pt idx="15">
                  <c:v>13381</c:v>
                </c:pt>
                <c:pt idx="16">
                  <c:v>13450</c:v>
                </c:pt>
                <c:pt idx="17">
                  <c:v>13450</c:v>
                </c:pt>
                <c:pt idx="18">
                  <c:v>13450.5</c:v>
                </c:pt>
                <c:pt idx="19">
                  <c:v>13450.5</c:v>
                </c:pt>
                <c:pt idx="20">
                  <c:v>13451</c:v>
                </c:pt>
                <c:pt idx="21">
                  <c:v>13451</c:v>
                </c:pt>
                <c:pt idx="22">
                  <c:v>13451.5</c:v>
                </c:pt>
                <c:pt idx="23">
                  <c:v>13451.5</c:v>
                </c:pt>
                <c:pt idx="24">
                  <c:v>14841.5</c:v>
                </c:pt>
                <c:pt idx="25">
                  <c:v>15308</c:v>
                </c:pt>
                <c:pt idx="26">
                  <c:v>15308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DD-4047-B007-340061F0300F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5060.5</c:v>
                </c:pt>
                <c:pt idx="2">
                  <c:v>5061</c:v>
                </c:pt>
                <c:pt idx="3">
                  <c:v>6200</c:v>
                </c:pt>
                <c:pt idx="4">
                  <c:v>6200.5</c:v>
                </c:pt>
                <c:pt idx="5">
                  <c:v>12603.5</c:v>
                </c:pt>
                <c:pt idx="6">
                  <c:v>12603.5</c:v>
                </c:pt>
                <c:pt idx="7">
                  <c:v>12603.5</c:v>
                </c:pt>
                <c:pt idx="8">
                  <c:v>12614.5</c:v>
                </c:pt>
                <c:pt idx="9">
                  <c:v>12614.5</c:v>
                </c:pt>
                <c:pt idx="10">
                  <c:v>12615</c:v>
                </c:pt>
                <c:pt idx="11">
                  <c:v>12615</c:v>
                </c:pt>
                <c:pt idx="12">
                  <c:v>13381</c:v>
                </c:pt>
                <c:pt idx="13">
                  <c:v>13381</c:v>
                </c:pt>
                <c:pt idx="14">
                  <c:v>13381</c:v>
                </c:pt>
                <c:pt idx="15">
                  <c:v>13381</c:v>
                </c:pt>
                <c:pt idx="16">
                  <c:v>13450</c:v>
                </c:pt>
                <c:pt idx="17">
                  <c:v>13450</c:v>
                </c:pt>
                <c:pt idx="18">
                  <c:v>13450.5</c:v>
                </c:pt>
                <c:pt idx="19">
                  <c:v>13450.5</c:v>
                </c:pt>
                <c:pt idx="20">
                  <c:v>13451</c:v>
                </c:pt>
                <c:pt idx="21">
                  <c:v>13451</c:v>
                </c:pt>
                <c:pt idx="22">
                  <c:v>13451.5</c:v>
                </c:pt>
                <c:pt idx="23">
                  <c:v>13451.5</c:v>
                </c:pt>
                <c:pt idx="24">
                  <c:v>14841.5</c:v>
                </c:pt>
                <c:pt idx="25">
                  <c:v>15308</c:v>
                </c:pt>
                <c:pt idx="26">
                  <c:v>15308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-2.487010411277879E-2</c:v>
                </c:pt>
                <c:pt idx="2">
                  <c:v>-2.0930697937728837E-2</c:v>
                </c:pt>
                <c:pt idx="3">
                  <c:v>-1.1963431585172657E-2</c:v>
                </c:pt>
                <c:pt idx="4">
                  <c:v>-9.4240254111355171E-3</c:v>
                </c:pt>
                <c:pt idx="5">
                  <c:v>-4.2885499933618121E-3</c:v>
                </c:pt>
                <c:pt idx="6">
                  <c:v>8.6145000386750326E-4</c:v>
                </c:pt>
                <c:pt idx="7">
                  <c:v>6.0114500010968186E-3</c:v>
                </c:pt>
                <c:pt idx="8">
                  <c:v>5.1983858575113118E-3</c:v>
                </c:pt>
                <c:pt idx="9">
                  <c:v>1.5108385858184192E-2</c:v>
                </c:pt>
                <c:pt idx="10">
                  <c:v>-5.1220796740381047E-4</c:v>
                </c:pt>
                <c:pt idx="11">
                  <c:v>2.0877920323982835E-3</c:v>
                </c:pt>
                <c:pt idx="12">
                  <c:v>-3.8341948064044118E-2</c:v>
                </c:pt>
                <c:pt idx="13">
                  <c:v>-3.8341948064044118E-2</c:v>
                </c:pt>
                <c:pt idx="14">
                  <c:v>-3.7881948068388738E-2</c:v>
                </c:pt>
                <c:pt idx="15">
                  <c:v>-3.7881948068388738E-2</c:v>
                </c:pt>
                <c:pt idx="16">
                  <c:v>-2.8423895935702603E-2</c:v>
                </c:pt>
                <c:pt idx="17">
                  <c:v>-2.7203895930142608E-2</c:v>
                </c:pt>
                <c:pt idx="18">
                  <c:v>-3.0224489761167206E-2</c:v>
                </c:pt>
                <c:pt idx="19">
                  <c:v>-2.9354489757679403E-2</c:v>
                </c:pt>
                <c:pt idx="20">
                  <c:v>-2.991508358536521E-2</c:v>
                </c:pt>
                <c:pt idx="21">
                  <c:v>-2.7375083584047388E-2</c:v>
                </c:pt>
                <c:pt idx="22">
                  <c:v>-2.8215677411935758E-2</c:v>
                </c:pt>
                <c:pt idx="23">
                  <c:v>-2.7435677409812342E-2</c:v>
                </c:pt>
                <c:pt idx="24">
                  <c:v>8.3934887370560318E-3</c:v>
                </c:pt>
                <c:pt idx="25">
                  <c:v>-6.7230550186650362E-2</c:v>
                </c:pt>
                <c:pt idx="26">
                  <c:v>5.9559449939115439E-2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DD-4047-B007-340061F0300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5060.5</c:v>
                </c:pt>
                <c:pt idx="2">
                  <c:v>5061</c:v>
                </c:pt>
                <c:pt idx="3">
                  <c:v>6200</c:v>
                </c:pt>
                <c:pt idx="4">
                  <c:v>6200.5</c:v>
                </c:pt>
                <c:pt idx="5">
                  <c:v>12603.5</c:v>
                </c:pt>
                <c:pt idx="6">
                  <c:v>12603.5</c:v>
                </c:pt>
                <c:pt idx="7">
                  <c:v>12603.5</c:v>
                </c:pt>
                <c:pt idx="8">
                  <c:v>12614.5</c:v>
                </c:pt>
                <c:pt idx="9">
                  <c:v>12614.5</c:v>
                </c:pt>
                <c:pt idx="10">
                  <c:v>12615</c:v>
                </c:pt>
                <c:pt idx="11">
                  <c:v>12615</c:v>
                </c:pt>
                <c:pt idx="12">
                  <c:v>13381</c:v>
                </c:pt>
                <c:pt idx="13">
                  <c:v>13381</c:v>
                </c:pt>
                <c:pt idx="14">
                  <c:v>13381</c:v>
                </c:pt>
                <c:pt idx="15">
                  <c:v>13381</c:v>
                </c:pt>
                <c:pt idx="16">
                  <c:v>13450</c:v>
                </c:pt>
                <c:pt idx="17">
                  <c:v>13450</c:v>
                </c:pt>
                <c:pt idx="18">
                  <c:v>13450.5</c:v>
                </c:pt>
                <c:pt idx="19">
                  <c:v>13450.5</c:v>
                </c:pt>
                <c:pt idx="20">
                  <c:v>13451</c:v>
                </c:pt>
                <c:pt idx="21">
                  <c:v>13451</c:v>
                </c:pt>
                <c:pt idx="22">
                  <c:v>13451.5</c:v>
                </c:pt>
                <c:pt idx="23">
                  <c:v>13451.5</c:v>
                </c:pt>
                <c:pt idx="24">
                  <c:v>14841.5</c:v>
                </c:pt>
                <c:pt idx="25">
                  <c:v>15308</c:v>
                </c:pt>
                <c:pt idx="26">
                  <c:v>15308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DD-4047-B007-340061F0300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5060.5</c:v>
                </c:pt>
                <c:pt idx="2">
                  <c:v>5061</c:v>
                </c:pt>
                <c:pt idx="3">
                  <c:v>6200</c:v>
                </c:pt>
                <c:pt idx="4">
                  <c:v>6200.5</c:v>
                </c:pt>
                <c:pt idx="5">
                  <c:v>12603.5</c:v>
                </c:pt>
                <c:pt idx="6">
                  <c:v>12603.5</c:v>
                </c:pt>
                <c:pt idx="7">
                  <c:v>12603.5</c:v>
                </c:pt>
                <c:pt idx="8">
                  <c:v>12614.5</c:v>
                </c:pt>
                <c:pt idx="9">
                  <c:v>12614.5</c:v>
                </c:pt>
                <c:pt idx="10">
                  <c:v>12615</c:v>
                </c:pt>
                <c:pt idx="11">
                  <c:v>12615</c:v>
                </c:pt>
                <c:pt idx="12">
                  <c:v>13381</c:v>
                </c:pt>
                <c:pt idx="13">
                  <c:v>13381</c:v>
                </c:pt>
                <c:pt idx="14">
                  <c:v>13381</c:v>
                </c:pt>
                <c:pt idx="15">
                  <c:v>13381</c:v>
                </c:pt>
                <c:pt idx="16">
                  <c:v>13450</c:v>
                </c:pt>
                <c:pt idx="17">
                  <c:v>13450</c:v>
                </c:pt>
                <c:pt idx="18">
                  <c:v>13450.5</c:v>
                </c:pt>
                <c:pt idx="19">
                  <c:v>13450.5</c:v>
                </c:pt>
                <c:pt idx="20">
                  <c:v>13451</c:v>
                </c:pt>
                <c:pt idx="21">
                  <c:v>13451</c:v>
                </c:pt>
                <c:pt idx="22">
                  <c:v>13451.5</c:v>
                </c:pt>
                <c:pt idx="23">
                  <c:v>13451.5</c:v>
                </c:pt>
                <c:pt idx="24">
                  <c:v>14841.5</c:v>
                </c:pt>
                <c:pt idx="25">
                  <c:v>15308</c:v>
                </c:pt>
                <c:pt idx="26">
                  <c:v>15308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DD-4047-B007-340061F0300F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5060.5</c:v>
                </c:pt>
                <c:pt idx="2">
                  <c:v>5061</c:v>
                </c:pt>
                <c:pt idx="3">
                  <c:v>6200</c:v>
                </c:pt>
                <c:pt idx="4">
                  <c:v>6200.5</c:v>
                </c:pt>
                <c:pt idx="5">
                  <c:v>12603.5</c:v>
                </c:pt>
                <c:pt idx="6">
                  <c:v>12603.5</c:v>
                </c:pt>
                <c:pt idx="7">
                  <c:v>12603.5</c:v>
                </c:pt>
                <c:pt idx="8">
                  <c:v>12614.5</c:v>
                </c:pt>
                <c:pt idx="9">
                  <c:v>12614.5</c:v>
                </c:pt>
                <c:pt idx="10">
                  <c:v>12615</c:v>
                </c:pt>
                <c:pt idx="11">
                  <c:v>12615</c:v>
                </c:pt>
                <c:pt idx="12">
                  <c:v>13381</c:v>
                </c:pt>
                <c:pt idx="13">
                  <c:v>13381</c:v>
                </c:pt>
                <c:pt idx="14">
                  <c:v>13381</c:v>
                </c:pt>
                <c:pt idx="15">
                  <c:v>13381</c:v>
                </c:pt>
                <c:pt idx="16">
                  <c:v>13450</c:v>
                </c:pt>
                <c:pt idx="17">
                  <c:v>13450</c:v>
                </c:pt>
                <c:pt idx="18">
                  <c:v>13450.5</c:v>
                </c:pt>
                <c:pt idx="19">
                  <c:v>13450.5</c:v>
                </c:pt>
                <c:pt idx="20">
                  <c:v>13451</c:v>
                </c:pt>
                <c:pt idx="21">
                  <c:v>13451</c:v>
                </c:pt>
                <c:pt idx="22">
                  <c:v>13451.5</c:v>
                </c:pt>
                <c:pt idx="23">
                  <c:v>13451.5</c:v>
                </c:pt>
                <c:pt idx="24">
                  <c:v>14841.5</c:v>
                </c:pt>
                <c:pt idx="25">
                  <c:v>15308</c:v>
                </c:pt>
                <c:pt idx="26">
                  <c:v>15308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DD-4047-B007-340061F0300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5060.5</c:v>
                </c:pt>
                <c:pt idx="2">
                  <c:v>5061</c:v>
                </c:pt>
                <c:pt idx="3">
                  <c:v>6200</c:v>
                </c:pt>
                <c:pt idx="4">
                  <c:v>6200.5</c:v>
                </c:pt>
                <c:pt idx="5">
                  <c:v>12603.5</c:v>
                </c:pt>
                <c:pt idx="6">
                  <c:v>12603.5</c:v>
                </c:pt>
                <c:pt idx="7">
                  <c:v>12603.5</c:v>
                </c:pt>
                <c:pt idx="8">
                  <c:v>12614.5</c:v>
                </c:pt>
                <c:pt idx="9">
                  <c:v>12614.5</c:v>
                </c:pt>
                <c:pt idx="10">
                  <c:v>12615</c:v>
                </c:pt>
                <c:pt idx="11">
                  <c:v>12615</c:v>
                </c:pt>
                <c:pt idx="12">
                  <c:v>13381</c:v>
                </c:pt>
                <c:pt idx="13">
                  <c:v>13381</c:v>
                </c:pt>
                <c:pt idx="14">
                  <c:v>13381</c:v>
                </c:pt>
                <c:pt idx="15">
                  <c:v>13381</c:v>
                </c:pt>
                <c:pt idx="16">
                  <c:v>13450</c:v>
                </c:pt>
                <c:pt idx="17">
                  <c:v>13450</c:v>
                </c:pt>
                <c:pt idx="18">
                  <c:v>13450.5</c:v>
                </c:pt>
                <c:pt idx="19">
                  <c:v>13450.5</c:v>
                </c:pt>
                <c:pt idx="20">
                  <c:v>13451</c:v>
                </c:pt>
                <c:pt idx="21">
                  <c:v>13451</c:v>
                </c:pt>
                <c:pt idx="22">
                  <c:v>13451.5</c:v>
                </c:pt>
                <c:pt idx="23">
                  <c:v>13451.5</c:v>
                </c:pt>
                <c:pt idx="24">
                  <c:v>14841.5</c:v>
                </c:pt>
                <c:pt idx="25">
                  <c:v>15308</c:v>
                </c:pt>
                <c:pt idx="26">
                  <c:v>15308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DD-4047-B007-340061F0300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5060.5</c:v>
                </c:pt>
                <c:pt idx="2">
                  <c:v>5061</c:v>
                </c:pt>
                <c:pt idx="3">
                  <c:v>6200</c:v>
                </c:pt>
                <c:pt idx="4">
                  <c:v>6200.5</c:v>
                </c:pt>
                <c:pt idx="5">
                  <c:v>12603.5</c:v>
                </c:pt>
                <c:pt idx="6">
                  <c:v>12603.5</c:v>
                </c:pt>
                <c:pt idx="7">
                  <c:v>12603.5</c:v>
                </c:pt>
                <c:pt idx="8">
                  <c:v>12614.5</c:v>
                </c:pt>
                <c:pt idx="9">
                  <c:v>12614.5</c:v>
                </c:pt>
                <c:pt idx="10">
                  <c:v>12615</c:v>
                </c:pt>
                <c:pt idx="11">
                  <c:v>12615</c:v>
                </c:pt>
                <c:pt idx="12">
                  <c:v>13381</c:v>
                </c:pt>
                <c:pt idx="13">
                  <c:v>13381</c:v>
                </c:pt>
                <c:pt idx="14">
                  <c:v>13381</c:v>
                </c:pt>
                <c:pt idx="15">
                  <c:v>13381</c:v>
                </c:pt>
                <c:pt idx="16">
                  <c:v>13450</c:v>
                </c:pt>
                <c:pt idx="17">
                  <c:v>13450</c:v>
                </c:pt>
                <c:pt idx="18">
                  <c:v>13450.5</c:v>
                </c:pt>
                <c:pt idx="19">
                  <c:v>13450.5</c:v>
                </c:pt>
                <c:pt idx="20">
                  <c:v>13451</c:v>
                </c:pt>
                <c:pt idx="21">
                  <c:v>13451</c:v>
                </c:pt>
                <c:pt idx="22">
                  <c:v>13451.5</c:v>
                </c:pt>
                <c:pt idx="23">
                  <c:v>13451.5</c:v>
                </c:pt>
                <c:pt idx="24">
                  <c:v>14841.5</c:v>
                </c:pt>
                <c:pt idx="25">
                  <c:v>15308</c:v>
                </c:pt>
                <c:pt idx="26">
                  <c:v>15308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DD-4047-B007-340061F0300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5060.5</c:v>
                </c:pt>
                <c:pt idx="2">
                  <c:v>5061</c:v>
                </c:pt>
                <c:pt idx="3">
                  <c:v>6200</c:v>
                </c:pt>
                <c:pt idx="4">
                  <c:v>6200.5</c:v>
                </c:pt>
                <c:pt idx="5">
                  <c:v>12603.5</c:v>
                </c:pt>
                <c:pt idx="6">
                  <c:v>12603.5</c:v>
                </c:pt>
                <c:pt idx="7">
                  <c:v>12603.5</c:v>
                </c:pt>
                <c:pt idx="8">
                  <c:v>12614.5</c:v>
                </c:pt>
                <c:pt idx="9">
                  <c:v>12614.5</c:v>
                </c:pt>
                <c:pt idx="10">
                  <c:v>12615</c:v>
                </c:pt>
                <c:pt idx="11">
                  <c:v>12615</c:v>
                </c:pt>
                <c:pt idx="12">
                  <c:v>13381</c:v>
                </c:pt>
                <c:pt idx="13">
                  <c:v>13381</c:v>
                </c:pt>
                <c:pt idx="14">
                  <c:v>13381</c:v>
                </c:pt>
                <c:pt idx="15">
                  <c:v>13381</c:v>
                </c:pt>
                <c:pt idx="16">
                  <c:v>13450</c:v>
                </c:pt>
                <c:pt idx="17">
                  <c:v>13450</c:v>
                </c:pt>
                <c:pt idx="18">
                  <c:v>13450.5</c:v>
                </c:pt>
                <c:pt idx="19">
                  <c:v>13450.5</c:v>
                </c:pt>
                <c:pt idx="20">
                  <c:v>13451</c:v>
                </c:pt>
                <c:pt idx="21">
                  <c:v>13451</c:v>
                </c:pt>
                <c:pt idx="22">
                  <c:v>13451.5</c:v>
                </c:pt>
                <c:pt idx="23">
                  <c:v>13451.5</c:v>
                </c:pt>
                <c:pt idx="24">
                  <c:v>14841.5</c:v>
                </c:pt>
                <c:pt idx="25">
                  <c:v>15308</c:v>
                </c:pt>
                <c:pt idx="26">
                  <c:v>15308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-9.5053698636463138E-3</c:v>
                </c:pt>
                <c:pt idx="1">
                  <c:v>-1.2151390272727033E-2</c:v>
                </c:pt>
                <c:pt idx="2">
                  <c:v>-1.2151651711360477E-2</c:v>
                </c:pt>
                <c:pt idx="3">
                  <c:v>-1.2747208918344556E-2</c:v>
                </c:pt>
                <c:pt idx="4">
                  <c:v>-1.2747470356978E-2</c:v>
                </c:pt>
                <c:pt idx="5">
                  <c:v>-1.6095453496854269E-2</c:v>
                </c:pt>
                <c:pt idx="6">
                  <c:v>-1.6095453496854269E-2</c:v>
                </c:pt>
                <c:pt idx="7">
                  <c:v>-1.6095453496854269E-2</c:v>
                </c:pt>
                <c:pt idx="8">
                  <c:v>-1.6101205146790021E-2</c:v>
                </c:pt>
                <c:pt idx="9">
                  <c:v>-1.6101205146790021E-2</c:v>
                </c:pt>
                <c:pt idx="10">
                  <c:v>-1.6101466585423465E-2</c:v>
                </c:pt>
                <c:pt idx="11">
                  <c:v>-1.6101466585423465E-2</c:v>
                </c:pt>
                <c:pt idx="12">
                  <c:v>-1.6501990571858763E-2</c:v>
                </c:pt>
                <c:pt idx="13">
                  <c:v>-1.6501990571858763E-2</c:v>
                </c:pt>
                <c:pt idx="14">
                  <c:v>-1.6501990571858763E-2</c:v>
                </c:pt>
                <c:pt idx="15">
                  <c:v>-1.6501990571858763E-2</c:v>
                </c:pt>
                <c:pt idx="16">
                  <c:v>-1.6538069103273954E-2</c:v>
                </c:pt>
                <c:pt idx="17">
                  <c:v>-1.6538069103273954E-2</c:v>
                </c:pt>
                <c:pt idx="18">
                  <c:v>-1.6538330541907398E-2</c:v>
                </c:pt>
                <c:pt idx="19">
                  <c:v>-1.6538330541907398E-2</c:v>
                </c:pt>
                <c:pt idx="20">
                  <c:v>-1.6538591980540841E-2</c:v>
                </c:pt>
                <c:pt idx="21">
                  <c:v>-1.6538591980540841E-2</c:v>
                </c:pt>
                <c:pt idx="22">
                  <c:v>-1.6538853419174285E-2</c:v>
                </c:pt>
                <c:pt idx="23">
                  <c:v>-1.6538853419174285E-2</c:v>
                </c:pt>
                <c:pt idx="24">
                  <c:v>-1.7265652820146957E-2</c:v>
                </c:pt>
                <c:pt idx="25">
                  <c:v>-1.7509575065149656E-2</c:v>
                </c:pt>
                <c:pt idx="26">
                  <c:v>-1.7509575065149656E-2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DD-4047-B007-340061F0300F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5060.5</c:v>
                </c:pt>
                <c:pt idx="2">
                  <c:v>5061</c:v>
                </c:pt>
                <c:pt idx="3">
                  <c:v>6200</c:v>
                </c:pt>
                <c:pt idx="4">
                  <c:v>6200.5</c:v>
                </c:pt>
                <c:pt idx="5">
                  <c:v>12603.5</c:v>
                </c:pt>
                <c:pt idx="6">
                  <c:v>12603.5</c:v>
                </c:pt>
                <c:pt idx="7">
                  <c:v>12603.5</c:v>
                </c:pt>
                <c:pt idx="8">
                  <c:v>12614.5</c:v>
                </c:pt>
                <c:pt idx="9">
                  <c:v>12614.5</c:v>
                </c:pt>
                <c:pt idx="10">
                  <c:v>12615</c:v>
                </c:pt>
                <c:pt idx="11">
                  <c:v>12615</c:v>
                </c:pt>
                <c:pt idx="12">
                  <c:v>13381</c:v>
                </c:pt>
                <c:pt idx="13">
                  <c:v>13381</c:v>
                </c:pt>
                <c:pt idx="14">
                  <c:v>13381</c:v>
                </c:pt>
                <c:pt idx="15">
                  <c:v>13381</c:v>
                </c:pt>
                <c:pt idx="16">
                  <c:v>13450</c:v>
                </c:pt>
                <c:pt idx="17">
                  <c:v>13450</c:v>
                </c:pt>
                <c:pt idx="18">
                  <c:v>13450.5</c:v>
                </c:pt>
                <c:pt idx="19">
                  <c:v>13450.5</c:v>
                </c:pt>
                <c:pt idx="20">
                  <c:v>13451</c:v>
                </c:pt>
                <c:pt idx="21">
                  <c:v>13451</c:v>
                </c:pt>
                <c:pt idx="22">
                  <c:v>13451.5</c:v>
                </c:pt>
                <c:pt idx="23">
                  <c:v>13451.5</c:v>
                </c:pt>
                <c:pt idx="24">
                  <c:v>14841.5</c:v>
                </c:pt>
                <c:pt idx="25">
                  <c:v>15308</c:v>
                </c:pt>
                <c:pt idx="26">
                  <c:v>15308</c:v>
                </c:pt>
              </c:numCache>
            </c:numRef>
          </c:xVal>
          <c:yVal>
            <c:numRef>
              <c:f>'Active 2'!$U$21:$U$999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DD-4047-B007-340061F03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621192"/>
        <c:axId val="1"/>
      </c:scatterChart>
      <c:valAx>
        <c:axId val="710621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681268943549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8359133126935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621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969056499516508"/>
          <c:y val="0.92353064690443099"/>
          <c:w val="0.73529460520221357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V0797 Cep - O-C Diagr.</a:t>
            </a:r>
          </a:p>
        </c:rich>
      </c:tx>
      <c:layout>
        <c:manualLayout>
          <c:xMode val="edge"/>
          <c:yMode val="edge"/>
          <c:x val="0.38115389584740722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4362218654155"/>
          <c:y val="0.14117667333506626"/>
          <c:w val="0.8382571288473662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5060.5</c:v>
                </c:pt>
                <c:pt idx="2">
                  <c:v>5061</c:v>
                </c:pt>
                <c:pt idx="3">
                  <c:v>6200</c:v>
                </c:pt>
                <c:pt idx="4">
                  <c:v>6200.5</c:v>
                </c:pt>
                <c:pt idx="5">
                  <c:v>12603.5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AC-4F95-BDE0-B02CD7CF79A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5060.5</c:v>
                </c:pt>
                <c:pt idx="2">
                  <c:v>5061</c:v>
                </c:pt>
                <c:pt idx="3">
                  <c:v>6200</c:v>
                </c:pt>
                <c:pt idx="4">
                  <c:v>6200.5</c:v>
                </c:pt>
                <c:pt idx="5">
                  <c:v>12603.5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-0.50466800000140211</c:v>
                </c:pt>
                <c:pt idx="2">
                  <c:v>-0.50077600000076927</c:v>
                </c:pt>
                <c:pt idx="3">
                  <c:v>-0.59980000000359723</c:v>
                </c:pt>
                <c:pt idx="4">
                  <c:v>-0.59730800000397721</c:v>
                </c:pt>
                <c:pt idx="5">
                  <c:v>-1.1992559999998775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AC-4F95-BDE0-B02CD7CF79A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5060.5</c:v>
                </c:pt>
                <c:pt idx="2">
                  <c:v>5061</c:v>
                </c:pt>
                <c:pt idx="3">
                  <c:v>6200</c:v>
                </c:pt>
                <c:pt idx="4">
                  <c:v>6200.5</c:v>
                </c:pt>
                <c:pt idx="5">
                  <c:v>12603.5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AC-4F95-BDE0-B02CD7CF79A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5060.5</c:v>
                </c:pt>
                <c:pt idx="2">
                  <c:v>5061</c:v>
                </c:pt>
                <c:pt idx="3">
                  <c:v>6200</c:v>
                </c:pt>
                <c:pt idx="4">
                  <c:v>6200.5</c:v>
                </c:pt>
                <c:pt idx="5">
                  <c:v>12603.5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AC-4F95-BDE0-B02CD7CF79A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5060.5</c:v>
                </c:pt>
                <c:pt idx="2">
                  <c:v>5061</c:v>
                </c:pt>
                <c:pt idx="3">
                  <c:v>6200</c:v>
                </c:pt>
                <c:pt idx="4">
                  <c:v>6200.5</c:v>
                </c:pt>
                <c:pt idx="5">
                  <c:v>12603.5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AC-4F95-BDE0-B02CD7CF79A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5060.5</c:v>
                </c:pt>
                <c:pt idx="2">
                  <c:v>5061</c:v>
                </c:pt>
                <c:pt idx="3">
                  <c:v>6200</c:v>
                </c:pt>
                <c:pt idx="4">
                  <c:v>6200.5</c:v>
                </c:pt>
                <c:pt idx="5">
                  <c:v>12603.5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AC-4F95-BDE0-B02CD7CF79A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1.5E-3</c:v>
                  </c:pt>
                  <c:pt idx="3">
                    <c:v>1.2999999999999999E-3</c:v>
                  </c:pt>
                  <c:pt idx="4">
                    <c:v>3.0999999999999999E-3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1.1000000000000001E-3</c:v>
                  </c:pt>
                  <c:pt idx="9">
                    <c:v>1.6000000000000001E-3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5060.5</c:v>
                </c:pt>
                <c:pt idx="2">
                  <c:v>5061</c:v>
                </c:pt>
                <c:pt idx="3">
                  <c:v>6200</c:v>
                </c:pt>
                <c:pt idx="4">
                  <c:v>6200.5</c:v>
                </c:pt>
                <c:pt idx="5">
                  <c:v>12603.5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AC-4F95-BDE0-B02CD7CF79A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5060.5</c:v>
                </c:pt>
                <c:pt idx="2">
                  <c:v>5061</c:v>
                </c:pt>
                <c:pt idx="3">
                  <c:v>6200</c:v>
                </c:pt>
                <c:pt idx="4">
                  <c:v>6200.5</c:v>
                </c:pt>
                <c:pt idx="5">
                  <c:v>12603.5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-1.191280150725138E-2</c:v>
                </c:pt>
                <c:pt idx="1">
                  <c:v>-0.4917106973915526</c:v>
                </c:pt>
                <c:pt idx="2">
                  <c:v>-0.49175810356642508</c:v>
                </c:pt>
                <c:pt idx="3">
                  <c:v>-0.59974936992591898</c:v>
                </c:pt>
                <c:pt idx="4">
                  <c:v>-0.59979677610079152</c:v>
                </c:pt>
                <c:pt idx="5">
                  <c:v>-1.2068802515176833</c:v>
                </c:pt>
                <c:pt idx="6">
                  <c:v>-1.191280150725138E-2</c:v>
                </c:pt>
                <c:pt idx="7">
                  <c:v>-1.191280150725138E-2</c:v>
                </c:pt>
                <c:pt idx="8">
                  <c:v>-1.191280150725138E-2</c:v>
                </c:pt>
                <c:pt idx="9">
                  <c:v>-1.191280150725138E-2</c:v>
                </c:pt>
                <c:pt idx="10">
                  <c:v>-1.191280150725138E-2</c:v>
                </c:pt>
                <c:pt idx="11">
                  <c:v>-1.191280150725138E-2</c:v>
                </c:pt>
                <c:pt idx="12">
                  <c:v>-1.191280150725138E-2</c:v>
                </c:pt>
                <c:pt idx="13">
                  <c:v>-1.191280150725138E-2</c:v>
                </c:pt>
                <c:pt idx="14">
                  <c:v>-1.191280150725138E-2</c:v>
                </c:pt>
                <c:pt idx="15">
                  <c:v>-1.191280150725138E-2</c:v>
                </c:pt>
                <c:pt idx="16">
                  <c:v>-1.191280150725138E-2</c:v>
                </c:pt>
                <c:pt idx="17">
                  <c:v>-1.191280150725138E-2</c:v>
                </c:pt>
                <c:pt idx="18">
                  <c:v>-1.191280150725138E-2</c:v>
                </c:pt>
                <c:pt idx="19">
                  <c:v>-1.191280150725138E-2</c:v>
                </c:pt>
                <c:pt idx="20">
                  <c:v>-1.191280150725138E-2</c:v>
                </c:pt>
                <c:pt idx="21">
                  <c:v>-1.191280150725138E-2</c:v>
                </c:pt>
                <c:pt idx="22">
                  <c:v>-1.191280150725138E-2</c:v>
                </c:pt>
                <c:pt idx="23">
                  <c:v>-1.191280150725138E-2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AC-4F95-BDE0-B02CD7CF79A3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5060.5</c:v>
                </c:pt>
                <c:pt idx="2">
                  <c:v>5061</c:v>
                </c:pt>
                <c:pt idx="3">
                  <c:v>6200</c:v>
                </c:pt>
                <c:pt idx="4">
                  <c:v>6200.5</c:v>
                </c:pt>
                <c:pt idx="5">
                  <c:v>12603.5</c:v>
                </c:pt>
              </c:numCache>
            </c:numRef>
          </c:xVal>
          <c:yVal>
            <c:numRef>
              <c:f>'A (old)'!$U$21:$U$999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3AC-4F95-BDE0-B02CD7CF7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144296"/>
        <c:axId val="1"/>
      </c:scatterChart>
      <c:valAx>
        <c:axId val="521144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9454983738853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19971870604779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144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264419268266572"/>
          <c:y val="0.92353064690443099"/>
          <c:w val="0.66807402239277047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18</xdr:col>
      <xdr:colOff>266700</xdr:colOff>
      <xdr:row>18</xdr:row>
      <xdr:rowOff>114300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670A189D-FF71-1FB0-E568-C2BBB9B4B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DF604A0-5F65-5813-C928-AB6A4385B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18</xdr:col>
      <xdr:colOff>9525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F859B731-5D50-B236-E7CB-BBEEF97E3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940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1.42578125" bestFit="1" customWidth="1"/>
  </cols>
  <sheetData>
    <row r="1" spans="1:6" ht="20.25" x14ac:dyDescent="0.3">
      <c r="A1" s="1" t="s">
        <v>44</v>
      </c>
      <c r="E1" s="30"/>
      <c r="F1" t="s">
        <v>45</v>
      </c>
    </row>
    <row r="2" spans="1:6" x14ac:dyDescent="0.2">
      <c r="A2" t="s">
        <v>28</v>
      </c>
      <c r="B2" t="s">
        <v>46</v>
      </c>
      <c r="C2" s="3"/>
      <c r="D2" s="3"/>
      <c r="F2" s="48" t="s">
        <v>54</v>
      </c>
    </row>
    <row r="3" spans="1:6" ht="13.5" thickBot="1" x14ac:dyDescent="0.25"/>
    <row r="4" spans="1:6" ht="13.5" thickBot="1" x14ac:dyDescent="0.25">
      <c r="A4" s="5" t="s">
        <v>5</v>
      </c>
      <c r="C4" s="28">
        <v>53715.41</v>
      </c>
      <c r="D4" s="29">
        <v>0.27041599999999999</v>
      </c>
    </row>
    <row r="5" spans="1:6" x14ac:dyDescent="0.2">
      <c r="A5" s="9" t="s">
        <v>33</v>
      </c>
      <c r="B5" s="10"/>
      <c r="C5" s="11">
        <v>-9.5</v>
      </c>
      <c r="D5" s="10" t="s">
        <v>34</v>
      </c>
    </row>
    <row r="6" spans="1:6" x14ac:dyDescent="0.2">
      <c r="A6" s="5" t="s">
        <v>6</v>
      </c>
    </row>
    <row r="7" spans="1:6" x14ac:dyDescent="0.2">
      <c r="A7" t="s">
        <v>7</v>
      </c>
      <c r="C7" s="49">
        <v>53715.41</v>
      </c>
      <c r="D7" s="27" t="s">
        <v>39</v>
      </c>
    </row>
    <row r="8" spans="1:6" x14ac:dyDescent="0.2">
      <c r="A8" t="s">
        <v>8</v>
      </c>
      <c r="C8" s="49">
        <v>0.27044899999999999</v>
      </c>
      <c r="D8" s="27" t="s">
        <v>1</v>
      </c>
    </row>
    <row r="9" spans="1:6" x14ac:dyDescent="0.2">
      <c r="A9" s="24" t="s">
        <v>38</v>
      </c>
      <c r="B9" s="25">
        <v>26</v>
      </c>
      <c r="C9" s="22" t="str">
        <f>"F"&amp;B9</f>
        <v>F26</v>
      </c>
      <c r="D9" s="23" t="str">
        <f>"G"&amp;B9</f>
        <v>G26</v>
      </c>
    </row>
    <row r="10" spans="1:6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6" x14ac:dyDescent="0.2">
      <c r="A11" s="10" t="s">
        <v>20</v>
      </c>
      <c r="B11" s="10"/>
      <c r="C11" s="21">
        <f ca="1">INTERCEPT(INDIRECT($D$9):G992,INDIRECT($C$9):F992)</f>
        <v>7.77195296334834E-2</v>
      </c>
      <c r="D11" s="3"/>
      <c r="E11" s="10"/>
    </row>
    <row r="12" spans="1:6" x14ac:dyDescent="0.2">
      <c r="A12" s="10" t="s">
        <v>21</v>
      </c>
      <c r="B12" s="10"/>
      <c r="C12" s="21">
        <f ca="1">SLOPE(INDIRECT($D$9):G992,INDIRECT($C$9):F992)</f>
        <v>-5.0322061515062079E-6</v>
      </c>
      <c r="D12" s="3"/>
      <c r="E12" s="10"/>
    </row>
    <row r="13" spans="1:6" x14ac:dyDescent="0.2">
      <c r="A13" s="10" t="s">
        <v>23</v>
      </c>
      <c r="B13" s="10"/>
      <c r="C13" s="3" t="s">
        <v>18</v>
      </c>
    </row>
    <row r="14" spans="1:6" x14ac:dyDescent="0.2">
      <c r="A14" s="10"/>
      <c r="B14" s="10"/>
      <c r="C14" s="10"/>
    </row>
    <row r="15" spans="1:6" x14ac:dyDescent="0.2">
      <c r="A15" s="12" t="s">
        <v>22</v>
      </c>
      <c r="B15" s="10"/>
      <c r="C15" s="13">
        <f ca="1">(C7+C11)+(C8+C12)*INT(MAX(F21:F3533))</f>
        <v>57853.550870743311</v>
      </c>
      <c r="E15" s="14" t="s">
        <v>41</v>
      </c>
      <c r="F15" s="11">
        <v>1</v>
      </c>
    </row>
    <row r="16" spans="1:6" x14ac:dyDescent="0.2">
      <c r="A16" s="16" t="s">
        <v>9</v>
      </c>
      <c r="B16" s="10"/>
      <c r="C16" s="17">
        <f ca="1">+C8+C12</f>
        <v>0.27044396779384849</v>
      </c>
      <c r="E16" s="14" t="s">
        <v>35</v>
      </c>
      <c r="F16" s="15">
        <f ca="1">NOW()+15018.5+$C$5/24</f>
        <v>60332.744899074074</v>
      </c>
    </row>
    <row r="17" spans="1:21" ht="13.5" thickBot="1" x14ac:dyDescent="0.25">
      <c r="A17" s="14" t="s">
        <v>32</v>
      </c>
      <c r="B17" s="10"/>
      <c r="C17" s="10">
        <f>COUNT(C21:C2191)</f>
        <v>27</v>
      </c>
      <c r="E17" s="14" t="s">
        <v>42</v>
      </c>
      <c r="F17" s="15">
        <f ca="1">ROUND(2*(F16-$C$7)/$C$8,0)/2+F15</f>
        <v>24469</v>
      </c>
    </row>
    <row r="18" spans="1:21" ht="14.25" thickTop="1" thickBot="1" x14ac:dyDescent="0.25">
      <c r="A18" s="16" t="s">
        <v>10</v>
      </c>
      <c r="B18" s="10"/>
      <c r="C18" s="19">
        <f ca="1">+C15</f>
        <v>57853.550870743311</v>
      </c>
      <c r="D18" s="20">
        <f ca="1">+C16</f>
        <v>0.27044396779384849</v>
      </c>
      <c r="E18" s="14" t="s">
        <v>36</v>
      </c>
      <c r="F18" s="23">
        <f ca="1">ROUND(2*(F16-$C$15)/$C$16,0)/2+F15</f>
        <v>9168</v>
      </c>
    </row>
    <row r="19" spans="1:21" ht="13.5" thickTop="1" x14ac:dyDescent="0.2">
      <c r="E19" s="14" t="s">
        <v>37</v>
      </c>
      <c r="F19" s="18">
        <f ca="1">+$C$15+$C$16*F18-15018.5-$C$5/24</f>
        <v>45314.877000810651</v>
      </c>
      <c r="R19">
        <f ca="1">SQRT(SUM(R21:R44)/COUNT(R21:R44))</f>
        <v>2.3651949920892371E-2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51</v>
      </c>
      <c r="J20" s="7" t="s">
        <v>2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40</v>
      </c>
    </row>
    <row r="21" spans="1:21" x14ac:dyDescent="0.2">
      <c r="A21" s="27" t="s">
        <v>43</v>
      </c>
      <c r="B21" s="3"/>
      <c r="C21" s="8">
        <v>53715.41</v>
      </c>
      <c r="D21" s="8" t="s">
        <v>18</v>
      </c>
      <c r="E21">
        <f t="shared" ref="E21:E44" si="0">+(C21-C$7)/C$8</f>
        <v>0</v>
      </c>
      <c r="F21">
        <f t="shared" ref="F21:F47" si="1">ROUND(2*E21,0)/2</f>
        <v>0</v>
      </c>
      <c r="G21">
        <f t="shared" ref="G21:G44" si="2">+C21-(C$7+F21*C$8)</f>
        <v>0</v>
      </c>
      <c r="H21">
        <f>+G21</f>
        <v>0</v>
      </c>
      <c r="O21">
        <f t="shared" ref="O21:O44" ca="1" si="3">+C$11+C$12*$F21</f>
        <v>7.77195296334834E-2</v>
      </c>
      <c r="Q21" s="2">
        <f t="shared" ref="Q21:Q44" si="4">+C21-15018.5</f>
        <v>38696.910000000003</v>
      </c>
      <c r="R21">
        <f t="shared" ref="R21:R44" ca="1" si="5">(O21-G21)^2</f>
        <v>6.0403252864499046E-3</v>
      </c>
    </row>
    <row r="22" spans="1:21" x14ac:dyDescent="0.2">
      <c r="A22" s="31" t="s">
        <v>47</v>
      </c>
      <c r="B22" s="32" t="s">
        <v>48</v>
      </c>
      <c r="C22" s="31">
        <v>55083.345500000003</v>
      </c>
      <c r="D22" s="31">
        <v>1.9E-3</v>
      </c>
      <c r="E22">
        <f t="shared" si="0"/>
        <v>5058.0164836993281</v>
      </c>
      <c r="F22">
        <f t="shared" si="1"/>
        <v>5058</v>
      </c>
      <c r="G22">
        <f t="shared" si="2"/>
        <v>4.4580000030691735E-3</v>
      </c>
      <c r="I22">
        <f t="shared" ref="I22:I31" si="6">+G22</f>
        <v>4.4580000030691735E-3</v>
      </c>
      <c r="O22">
        <f t="shared" ca="1" si="3"/>
        <v>5.2266630919165002E-2</v>
      </c>
      <c r="Q22" s="2">
        <f t="shared" si="4"/>
        <v>40064.845500000003</v>
      </c>
      <c r="R22">
        <f t="shared" ca="1" si="5"/>
        <v>2.2856651900714738E-3</v>
      </c>
    </row>
    <row r="23" spans="1:21" x14ac:dyDescent="0.2">
      <c r="A23" s="31" t="s">
        <v>47</v>
      </c>
      <c r="B23" s="32" t="s">
        <v>49</v>
      </c>
      <c r="C23" s="31">
        <v>55083.484600000003</v>
      </c>
      <c r="D23" s="31">
        <v>1.5E-3</v>
      </c>
      <c r="E23">
        <f t="shared" si="0"/>
        <v>5058.5308135729838</v>
      </c>
      <c r="F23">
        <f t="shared" si="1"/>
        <v>5058.5</v>
      </c>
      <c r="G23">
        <f t="shared" si="2"/>
        <v>8.3335000017541461E-3</v>
      </c>
      <c r="I23">
        <f t="shared" si="6"/>
        <v>8.3335000017541461E-3</v>
      </c>
      <c r="O23">
        <f t="shared" ca="1" si="3"/>
        <v>5.2264114816089252E-2</v>
      </c>
      <c r="Q23" s="2">
        <f t="shared" si="4"/>
        <v>40064.984600000003</v>
      </c>
      <c r="R23">
        <f t="shared" ca="1" si="5"/>
        <v>1.929898917965479E-3</v>
      </c>
    </row>
    <row r="24" spans="1:21" x14ac:dyDescent="0.2">
      <c r="A24" s="39" t="s">
        <v>50</v>
      </c>
      <c r="B24" s="50"/>
      <c r="C24" s="40">
        <v>55391.3894</v>
      </c>
      <c r="D24" s="40">
        <v>1.2999999999999999E-3</v>
      </c>
      <c r="E24">
        <f t="shared" si="0"/>
        <v>6197.0256869132318</v>
      </c>
      <c r="F24">
        <f t="shared" si="1"/>
        <v>6197</v>
      </c>
      <c r="G24">
        <f t="shared" si="2"/>
        <v>6.9469999943976291E-3</v>
      </c>
      <c r="I24">
        <f t="shared" si="6"/>
        <v>6.9469999943976291E-3</v>
      </c>
      <c r="O24">
        <f t="shared" ca="1" si="3"/>
        <v>4.6534948112599429E-2</v>
      </c>
      <c r="Q24" s="2">
        <f t="shared" si="4"/>
        <v>40372.8894</v>
      </c>
      <c r="R24">
        <f t="shared" ca="1" si="5"/>
        <v>1.5672056362094375E-3</v>
      </c>
    </row>
    <row r="25" spans="1:21" x14ac:dyDescent="0.2">
      <c r="A25" s="39" t="s">
        <v>50</v>
      </c>
      <c r="B25" s="50"/>
      <c r="C25" s="40">
        <v>55391.527099999999</v>
      </c>
      <c r="D25" s="40">
        <v>3.0999999999999999E-3</v>
      </c>
      <c r="E25">
        <f t="shared" si="0"/>
        <v>6197.5348402101536</v>
      </c>
      <c r="F25">
        <f t="shared" si="1"/>
        <v>6197.5</v>
      </c>
      <c r="G25">
        <f t="shared" si="2"/>
        <v>9.4224999993457459E-3</v>
      </c>
      <c r="I25">
        <f t="shared" si="6"/>
        <v>9.4224999993457459E-3</v>
      </c>
      <c r="O25">
        <f t="shared" ca="1" si="3"/>
        <v>4.6532432009523672E-2</v>
      </c>
      <c r="Q25" s="2">
        <f t="shared" si="4"/>
        <v>40373.027099999999</v>
      </c>
      <c r="R25">
        <f t="shared" ca="1" si="5"/>
        <v>1.3771470538000282E-3</v>
      </c>
    </row>
    <row r="26" spans="1:21" x14ac:dyDescent="0.2">
      <c r="A26" s="41" t="s">
        <v>52</v>
      </c>
      <c r="B26" s="42" t="s">
        <v>48</v>
      </c>
      <c r="C26" s="43">
        <v>57122.398800000003</v>
      </c>
      <c r="D26" s="43">
        <v>1.5E-3</v>
      </c>
      <c r="E26">
        <f t="shared" si="0"/>
        <v>12597.527814856034</v>
      </c>
      <c r="F26">
        <f t="shared" si="1"/>
        <v>12597.5</v>
      </c>
      <c r="G26">
        <f t="shared" si="2"/>
        <v>7.5224999964120798E-3</v>
      </c>
      <c r="I26">
        <f t="shared" si="6"/>
        <v>7.5224999964120798E-3</v>
      </c>
      <c r="O26">
        <f t="shared" ca="1" si="3"/>
        <v>1.4326312639883945E-2</v>
      </c>
      <c r="Q26" s="2">
        <f t="shared" si="4"/>
        <v>42103.898800000003</v>
      </c>
      <c r="R26">
        <f t="shared" ca="1" si="5"/>
        <v>4.6291866487467614E-5</v>
      </c>
    </row>
    <row r="27" spans="1:21" x14ac:dyDescent="0.2">
      <c r="A27" s="41" t="s">
        <v>52</v>
      </c>
      <c r="B27" s="42" t="s">
        <v>48</v>
      </c>
      <c r="C27" s="43">
        <v>57122.40395</v>
      </c>
      <c r="D27" s="43">
        <v>5.0000000000000001E-4</v>
      </c>
      <c r="E27">
        <f t="shared" si="0"/>
        <v>12597.546857263278</v>
      </c>
      <c r="F27">
        <f t="shared" si="1"/>
        <v>12597.5</v>
      </c>
      <c r="G27">
        <f t="shared" si="2"/>
        <v>1.2672499993641395E-2</v>
      </c>
      <c r="I27">
        <f t="shared" si="6"/>
        <v>1.2672499993641395E-2</v>
      </c>
      <c r="O27">
        <f t="shared" ca="1" si="3"/>
        <v>1.4326312639883945E-2</v>
      </c>
      <c r="Q27" s="2">
        <f t="shared" si="4"/>
        <v>42103.90395</v>
      </c>
      <c r="R27">
        <f t="shared" ca="1" si="5"/>
        <v>2.7350962688717861E-6</v>
      </c>
    </row>
    <row r="28" spans="1:21" x14ac:dyDescent="0.2">
      <c r="A28" s="41" t="s">
        <v>52</v>
      </c>
      <c r="B28" s="42" t="s">
        <v>48</v>
      </c>
      <c r="C28" s="43">
        <v>57122.409099999997</v>
      </c>
      <c r="D28" s="43">
        <v>1.2999999999999999E-3</v>
      </c>
      <c r="E28">
        <f t="shared" si="0"/>
        <v>12597.565899670524</v>
      </c>
      <c r="F28">
        <f t="shared" si="1"/>
        <v>12597.5</v>
      </c>
      <c r="G28">
        <f t="shared" si="2"/>
        <v>1.782249999087071E-2</v>
      </c>
      <c r="I28">
        <f t="shared" si="6"/>
        <v>1.782249999087071E-2</v>
      </c>
      <c r="O28">
        <f t="shared" ca="1" si="3"/>
        <v>1.4326312639883945E-2</v>
      </c>
      <c r="Q28" s="2">
        <f t="shared" si="4"/>
        <v>42103.909099999997</v>
      </c>
      <c r="R28">
        <f t="shared" ca="1" si="5"/>
        <v>1.2223325993199855E-5</v>
      </c>
    </row>
    <row r="29" spans="1:21" x14ac:dyDescent="0.2">
      <c r="A29" s="41" t="s">
        <v>52</v>
      </c>
      <c r="B29" s="42" t="s">
        <v>49</v>
      </c>
      <c r="C29" s="43">
        <v>57125.381820000002</v>
      </c>
      <c r="D29" s="43">
        <v>1.1000000000000001E-3</v>
      </c>
      <c r="E29">
        <f t="shared" si="0"/>
        <v>12608.557694796427</v>
      </c>
      <c r="F29">
        <f t="shared" si="1"/>
        <v>12608.5</v>
      </c>
      <c r="G29">
        <f t="shared" si="2"/>
        <v>1.560349999635946E-2</v>
      </c>
      <c r="I29">
        <f t="shared" si="6"/>
        <v>1.560349999635946E-2</v>
      </c>
      <c r="O29">
        <f t="shared" ca="1" si="3"/>
        <v>1.4270958372217382E-2</v>
      </c>
      <c r="Q29" s="2">
        <f t="shared" si="4"/>
        <v>42106.881820000002</v>
      </c>
      <c r="R29">
        <f t="shared" ca="1" si="5"/>
        <v>1.7756671800712068E-6</v>
      </c>
    </row>
    <row r="30" spans="1:21" x14ac:dyDescent="0.2">
      <c r="A30" s="41" t="s">
        <v>52</v>
      </c>
      <c r="B30" s="42" t="s">
        <v>49</v>
      </c>
      <c r="C30" s="43">
        <v>57125.391730000003</v>
      </c>
      <c r="D30" s="43">
        <v>1.6000000000000001E-3</v>
      </c>
      <c r="E30">
        <f t="shared" si="0"/>
        <v>12608.594337564567</v>
      </c>
      <c r="F30">
        <f t="shared" si="1"/>
        <v>12608.5</v>
      </c>
      <c r="G30">
        <f t="shared" si="2"/>
        <v>2.5513499997032341E-2</v>
      </c>
      <c r="I30">
        <f t="shared" si="6"/>
        <v>2.5513499997032341E-2</v>
      </c>
      <c r="O30">
        <f t="shared" ca="1" si="3"/>
        <v>1.4270958372217382E-2</v>
      </c>
      <c r="Q30" s="2">
        <f t="shared" si="4"/>
        <v>42106.891730000003</v>
      </c>
      <c r="R30">
        <f t="shared" ca="1" si="5"/>
        <v>1.2639474218569696E-4</v>
      </c>
    </row>
    <row r="31" spans="1:21" x14ac:dyDescent="0.2">
      <c r="A31" s="41" t="s">
        <v>52</v>
      </c>
      <c r="B31" s="42" t="s">
        <v>48</v>
      </c>
      <c r="C31" s="43">
        <v>57125.511270000003</v>
      </c>
      <c r="D31" s="43">
        <v>1E-3</v>
      </c>
      <c r="E31">
        <f t="shared" si="0"/>
        <v>12609.036343266196</v>
      </c>
      <c r="F31">
        <f t="shared" si="1"/>
        <v>12609</v>
      </c>
      <c r="G31">
        <f t="shared" si="2"/>
        <v>9.8290000023553148E-3</v>
      </c>
      <c r="I31">
        <f t="shared" si="6"/>
        <v>9.8290000023553148E-3</v>
      </c>
      <c r="O31">
        <f t="shared" ca="1" si="3"/>
        <v>1.4268442269141618E-2</v>
      </c>
      <c r="Q31" s="2">
        <f t="shared" si="4"/>
        <v>42107.011270000003</v>
      </c>
      <c r="R31">
        <f t="shared" ca="1" si="5"/>
        <v>1.9708647640128709E-5</v>
      </c>
    </row>
    <row r="32" spans="1:21" x14ac:dyDescent="0.2">
      <c r="A32" s="41" t="s">
        <v>52</v>
      </c>
      <c r="B32" s="42" t="s">
        <v>48</v>
      </c>
      <c r="C32" s="43">
        <v>57125.513870000002</v>
      </c>
      <c r="D32" s="43">
        <v>1E-3</v>
      </c>
      <c r="E32">
        <f t="shared" si="0"/>
        <v>12609.045956908692</v>
      </c>
      <c r="F32">
        <f t="shared" si="1"/>
        <v>12609</v>
      </c>
      <c r="G32">
        <f t="shared" si="2"/>
        <v>1.2429000002157409E-2</v>
      </c>
      <c r="K32">
        <f t="shared" ref="K32:K44" si="7">+G32</f>
        <v>1.2429000002157409E-2</v>
      </c>
      <c r="O32">
        <f t="shared" ca="1" si="3"/>
        <v>1.4268442269141618E-2</v>
      </c>
      <c r="Q32" s="2">
        <f t="shared" si="4"/>
        <v>42107.013870000002</v>
      </c>
      <c r="R32">
        <f t="shared" ca="1" si="5"/>
        <v>3.3835478535680069E-6</v>
      </c>
    </row>
    <row r="33" spans="1:18" x14ac:dyDescent="0.2">
      <c r="A33" s="41" t="s">
        <v>52</v>
      </c>
      <c r="B33" s="42" t="s">
        <v>49</v>
      </c>
      <c r="C33" s="43">
        <v>57332.539470000003</v>
      </c>
      <c r="D33" s="43">
        <v>5.9999999999999995E-4</v>
      </c>
      <c r="E33">
        <f t="shared" si="0"/>
        <v>13374.534459362023</v>
      </c>
      <c r="F33">
        <f t="shared" si="1"/>
        <v>13374.5</v>
      </c>
      <c r="G33">
        <f t="shared" si="2"/>
        <v>9.3195000008563511E-3</v>
      </c>
      <c r="K33">
        <f t="shared" si="7"/>
        <v>9.3195000008563511E-3</v>
      </c>
      <c r="O33">
        <f t="shared" ca="1" si="3"/>
        <v>1.0416288460163625E-2</v>
      </c>
      <c r="Q33" s="2">
        <f t="shared" si="4"/>
        <v>42314.039470000003</v>
      </c>
      <c r="R33">
        <f t="shared" ca="1" si="5"/>
        <v>1.2029449244696239E-6</v>
      </c>
    </row>
    <row r="34" spans="1:18" x14ac:dyDescent="0.2">
      <c r="A34" s="41" t="s">
        <v>52</v>
      </c>
      <c r="B34" s="42" t="s">
        <v>49</v>
      </c>
      <c r="C34" s="43">
        <v>57332.539470000003</v>
      </c>
      <c r="D34" s="43">
        <v>5.9999999999999995E-4</v>
      </c>
      <c r="E34">
        <f t="shared" si="0"/>
        <v>13374.534459362023</v>
      </c>
      <c r="F34">
        <f t="shared" si="1"/>
        <v>13374.5</v>
      </c>
      <c r="G34">
        <f t="shared" si="2"/>
        <v>9.3195000008563511E-3</v>
      </c>
      <c r="K34">
        <f t="shared" si="7"/>
        <v>9.3195000008563511E-3</v>
      </c>
      <c r="O34">
        <f t="shared" ca="1" si="3"/>
        <v>1.0416288460163625E-2</v>
      </c>
      <c r="Q34" s="2">
        <f t="shared" si="4"/>
        <v>42314.039470000003</v>
      </c>
      <c r="R34">
        <f t="shared" ca="1" si="5"/>
        <v>1.2029449244696239E-6</v>
      </c>
    </row>
    <row r="35" spans="1:18" x14ac:dyDescent="0.2">
      <c r="A35" s="41" t="s">
        <v>52</v>
      </c>
      <c r="B35" s="42" t="s">
        <v>49</v>
      </c>
      <c r="C35" s="43">
        <v>57332.539929999999</v>
      </c>
      <c r="D35" s="43">
        <v>5.0000000000000001E-4</v>
      </c>
      <c r="E35">
        <f t="shared" si="0"/>
        <v>13374.53616023722</v>
      </c>
      <c r="F35">
        <f t="shared" si="1"/>
        <v>13374.5</v>
      </c>
      <c r="G35">
        <f t="shared" si="2"/>
        <v>9.7794999965117313E-3</v>
      </c>
      <c r="K35">
        <f t="shared" si="7"/>
        <v>9.7794999965117313E-3</v>
      </c>
      <c r="O35">
        <f t="shared" ca="1" si="3"/>
        <v>1.0416288460163625E-2</v>
      </c>
      <c r="Q35" s="2">
        <f t="shared" si="4"/>
        <v>42314.039929999999</v>
      </c>
      <c r="R35">
        <f t="shared" ca="1" si="5"/>
        <v>4.0549954744013941E-7</v>
      </c>
    </row>
    <row r="36" spans="1:18" x14ac:dyDescent="0.2">
      <c r="A36" s="41" t="s">
        <v>52</v>
      </c>
      <c r="B36" s="42" t="s">
        <v>49</v>
      </c>
      <c r="C36" s="43">
        <v>57332.539929999999</v>
      </c>
      <c r="D36" s="43">
        <v>5.0000000000000001E-4</v>
      </c>
      <c r="E36">
        <f t="shared" si="0"/>
        <v>13374.53616023722</v>
      </c>
      <c r="F36">
        <f t="shared" si="1"/>
        <v>13374.5</v>
      </c>
      <c r="G36">
        <f t="shared" si="2"/>
        <v>9.7794999965117313E-3</v>
      </c>
      <c r="K36">
        <f t="shared" si="7"/>
        <v>9.7794999965117313E-3</v>
      </c>
      <c r="O36">
        <f t="shared" ca="1" si="3"/>
        <v>1.0416288460163625E-2</v>
      </c>
      <c r="Q36" s="2">
        <f t="shared" si="4"/>
        <v>42314.039929999999</v>
      </c>
      <c r="R36">
        <f t="shared" ca="1" si="5"/>
        <v>4.0549954744013941E-7</v>
      </c>
    </row>
    <row r="37" spans="1:18" x14ac:dyDescent="0.2">
      <c r="A37" s="41" t="s">
        <v>52</v>
      </c>
      <c r="B37" s="42" t="s">
        <v>48</v>
      </c>
      <c r="C37" s="43">
        <v>57351.201549999998</v>
      </c>
      <c r="D37" s="43">
        <v>1.1999999999999999E-3</v>
      </c>
      <c r="E37">
        <f t="shared" si="0"/>
        <v>13443.538522974737</v>
      </c>
      <c r="F37">
        <f t="shared" si="1"/>
        <v>13443.5</v>
      </c>
      <c r="G37">
        <f t="shared" si="2"/>
        <v>1.0418499994557351E-2</v>
      </c>
      <c r="K37">
        <f t="shared" si="7"/>
        <v>1.0418499994557351E-2</v>
      </c>
      <c r="O37">
        <f t="shared" ca="1" si="3"/>
        <v>1.0069066235709689E-2</v>
      </c>
      <c r="Q37" s="2">
        <f t="shared" si="4"/>
        <v>42332.701549999998</v>
      </c>
      <c r="R37">
        <f t="shared" ca="1" si="5"/>
        <v>1.2210395182240565E-7</v>
      </c>
    </row>
    <row r="38" spans="1:18" x14ac:dyDescent="0.2">
      <c r="A38" s="41" t="s">
        <v>52</v>
      </c>
      <c r="B38" s="42" t="s">
        <v>48</v>
      </c>
      <c r="C38" s="43">
        <v>57351.202770000004</v>
      </c>
      <c r="D38" s="43">
        <v>8.0000000000000004E-4</v>
      </c>
      <c r="E38">
        <f t="shared" si="0"/>
        <v>13443.543033991622</v>
      </c>
      <c r="F38">
        <f t="shared" si="1"/>
        <v>13443.5</v>
      </c>
      <c r="G38">
        <f t="shared" si="2"/>
        <v>1.1638500000117347E-2</v>
      </c>
      <c r="K38">
        <f t="shared" si="7"/>
        <v>1.1638500000117347E-2</v>
      </c>
      <c r="O38">
        <f t="shared" ca="1" si="3"/>
        <v>1.0069066235709689E-2</v>
      </c>
      <c r="Q38" s="2">
        <f t="shared" si="4"/>
        <v>42332.702770000004</v>
      </c>
      <c r="R38">
        <f t="shared" ca="1" si="5"/>
        <v>2.4631223408627898E-6</v>
      </c>
    </row>
    <row r="39" spans="1:18" x14ac:dyDescent="0.2">
      <c r="A39" s="41" t="s">
        <v>52</v>
      </c>
      <c r="B39" s="42" t="s">
        <v>49</v>
      </c>
      <c r="C39" s="43">
        <v>57351.334909999998</v>
      </c>
      <c r="D39" s="43">
        <v>6.9999999999999999E-4</v>
      </c>
      <c r="E39">
        <f t="shared" si="0"/>
        <v>13444.031628883798</v>
      </c>
      <c r="F39">
        <f t="shared" si="1"/>
        <v>13444</v>
      </c>
      <c r="G39">
        <f t="shared" si="2"/>
        <v>8.5539999927277677E-3</v>
      </c>
      <c r="K39">
        <f t="shared" si="7"/>
        <v>8.5539999927277677E-3</v>
      </c>
      <c r="O39">
        <f t="shared" ca="1" si="3"/>
        <v>1.0066550132633939E-2</v>
      </c>
      <c r="Q39" s="2">
        <f t="shared" si="4"/>
        <v>42332.834909999998</v>
      </c>
      <c r="R39">
        <f t="shared" ca="1" si="5"/>
        <v>2.2878079257301786E-6</v>
      </c>
    </row>
    <row r="40" spans="1:18" x14ac:dyDescent="0.2">
      <c r="A40" s="41" t="s">
        <v>52</v>
      </c>
      <c r="B40" s="42" t="s">
        <v>49</v>
      </c>
      <c r="C40" s="43">
        <v>57351.335780000001</v>
      </c>
      <c r="D40" s="43">
        <v>8.0000000000000004E-4</v>
      </c>
      <c r="E40">
        <f t="shared" si="0"/>
        <v>13444.034845756492</v>
      </c>
      <c r="F40">
        <f t="shared" si="1"/>
        <v>13444</v>
      </c>
      <c r="G40">
        <f t="shared" si="2"/>
        <v>9.4239999962155707E-3</v>
      </c>
      <c r="K40">
        <f t="shared" si="7"/>
        <v>9.4239999962155707E-3</v>
      </c>
      <c r="O40">
        <f t="shared" ca="1" si="3"/>
        <v>1.0066550132633939E-2</v>
      </c>
      <c r="Q40" s="2">
        <f t="shared" si="4"/>
        <v>42332.835780000001</v>
      </c>
      <c r="R40">
        <f t="shared" ca="1" si="5"/>
        <v>4.1287067781126374E-7</v>
      </c>
    </row>
    <row r="41" spans="1:18" x14ac:dyDescent="0.2">
      <c r="A41" s="41" t="s">
        <v>52</v>
      </c>
      <c r="B41" s="42" t="s">
        <v>48</v>
      </c>
      <c r="C41" s="43">
        <v>57351.470379999999</v>
      </c>
      <c r="D41" s="43">
        <v>8.0000000000000004E-4</v>
      </c>
      <c r="E41">
        <f t="shared" si="0"/>
        <v>13444.532536633507</v>
      </c>
      <c r="F41">
        <f t="shared" si="1"/>
        <v>13444.5</v>
      </c>
      <c r="G41">
        <f t="shared" si="2"/>
        <v>8.7994999921647832E-3</v>
      </c>
      <c r="K41">
        <f t="shared" si="7"/>
        <v>8.7994999921647832E-3</v>
      </c>
      <c r="O41">
        <f t="shared" ca="1" si="3"/>
        <v>1.0064034029558189E-2</v>
      </c>
      <c r="Q41" s="2">
        <f t="shared" si="4"/>
        <v>42332.970379999999</v>
      </c>
      <c r="R41">
        <f t="shared" ca="1" si="5"/>
        <v>1.5990463317264668E-6</v>
      </c>
    </row>
    <row r="42" spans="1:18" x14ac:dyDescent="0.2">
      <c r="A42" s="41" t="s">
        <v>52</v>
      </c>
      <c r="B42" s="42" t="s">
        <v>48</v>
      </c>
      <c r="C42" s="43">
        <v>57351.47292</v>
      </c>
      <c r="D42" s="43">
        <v>1.1000000000000001E-3</v>
      </c>
      <c r="E42">
        <f t="shared" si="0"/>
        <v>13444.541928422723</v>
      </c>
      <c r="F42">
        <f t="shared" si="1"/>
        <v>13444.5</v>
      </c>
      <c r="G42">
        <f t="shared" si="2"/>
        <v>1.1339499993482605E-2</v>
      </c>
      <c r="K42">
        <f t="shared" si="7"/>
        <v>1.1339499993482605E-2</v>
      </c>
      <c r="O42">
        <f t="shared" ca="1" si="3"/>
        <v>1.0064034029558189E-2</v>
      </c>
      <c r="Q42" s="2">
        <f t="shared" si="4"/>
        <v>42332.97292</v>
      </c>
      <c r="R42">
        <f t="shared" ca="1" si="5"/>
        <v>1.6268134251296394E-6</v>
      </c>
    </row>
    <row r="43" spans="1:18" x14ac:dyDescent="0.2">
      <c r="A43" s="41" t="s">
        <v>52</v>
      </c>
      <c r="B43" s="42" t="s">
        <v>49</v>
      </c>
      <c r="C43" s="43">
        <v>57351.607239999998</v>
      </c>
      <c r="D43" s="43">
        <v>8.0000000000000004E-4</v>
      </c>
      <c r="E43">
        <f t="shared" si="0"/>
        <v>13445.038583984389</v>
      </c>
      <c r="F43">
        <f t="shared" si="1"/>
        <v>13445</v>
      </c>
      <c r="G43">
        <f t="shared" si="2"/>
        <v>1.0434999996505212E-2</v>
      </c>
      <c r="K43">
        <f t="shared" si="7"/>
        <v>1.0434999996505212E-2</v>
      </c>
      <c r="O43">
        <f t="shared" ca="1" si="3"/>
        <v>1.0061517926482438E-2</v>
      </c>
      <c r="Q43" s="2">
        <f t="shared" si="4"/>
        <v>42333.107239999998</v>
      </c>
      <c r="R43">
        <f t="shared" ca="1" si="5"/>
        <v>1.39488856628496E-7</v>
      </c>
    </row>
    <row r="44" spans="1:18" x14ac:dyDescent="0.2">
      <c r="A44" s="41" t="s">
        <v>52</v>
      </c>
      <c r="B44" s="42" t="s">
        <v>49</v>
      </c>
      <c r="C44" s="43">
        <v>57351.60802</v>
      </c>
      <c r="D44" s="43">
        <v>5.9999999999999995E-4</v>
      </c>
      <c r="E44">
        <f t="shared" si="0"/>
        <v>13445.041468077146</v>
      </c>
      <c r="F44">
        <f t="shared" si="1"/>
        <v>13445</v>
      </c>
      <c r="G44">
        <f t="shared" si="2"/>
        <v>1.1214999998628628E-2</v>
      </c>
      <c r="K44">
        <f t="shared" si="7"/>
        <v>1.1214999998628628E-2</v>
      </c>
      <c r="O44">
        <f t="shared" ca="1" si="3"/>
        <v>1.0061517926482438E-2</v>
      </c>
      <c r="Q44" s="2">
        <f t="shared" si="4"/>
        <v>42333.10802</v>
      </c>
      <c r="R44">
        <f t="shared" ca="1" si="5"/>
        <v>1.3305208907626663E-6</v>
      </c>
    </row>
    <row r="45" spans="1:18" x14ac:dyDescent="0.2">
      <c r="A45" s="43" t="s">
        <v>0</v>
      </c>
      <c r="B45" s="51" t="s">
        <v>49</v>
      </c>
      <c r="C45" s="44">
        <v>57727.390299999999</v>
      </c>
      <c r="D45" s="44">
        <v>2E-3</v>
      </c>
      <c r="E45">
        <f>+(C45-C$7)/C$8</f>
        <v>14834.517043878866</v>
      </c>
      <c r="F45">
        <f t="shared" si="1"/>
        <v>14834.5</v>
      </c>
      <c r="G45">
        <f>+C45-(C$7+F45*C$8)</f>
        <v>4.6094999925117008E-3</v>
      </c>
      <c r="I45">
        <f>+G45</f>
        <v>4.6094999925117008E-3</v>
      </c>
      <c r="O45">
        <f ca="1">+C$11+C$12*$F45</f>
        <v>3.069267478964563E-3</v>
      </c>
      <c r="Q45" s="2">
        <f>+C45-15018.5</f>
        <v>42708.890299999999</v>
      </c>
      <c r="R45">
        <f ca="1">(O45-G45)^2</f>
        <v>2.3723161957877344E-6</v>
      </c>
    </row>
    <row r="46" spans="1:18" x14ac:dyDescent="0.2">
      <c r="A46" s="45" t="s">
        <v>53</v>
      </c>
      <c r="B46" s="46" t="s">
        <v>48</v>
      </c>
      <c r="C46" s="47">
        <v>57853.41950999992</v>
      </c>
      <c r="D46" s="47">
        <v>5.0000000000000001E-4</v>
      </c>
      <c r="E46">
        <f>+(C46-C$7)/C$8</f>
        <v>15300.516955137258</v>
      </c>
      <c r="F46">
        <f t="shared" si="1"/>
        <v>15300.5</v>
      </c>
      <c r="G46">
        <f>+C46-(C$7+F46*C$8)</f>
        <v>4.5854999189032242E-3</v>
      </c>
      <c r="K46">
        <f>+G46</f>
        <v>4.5854999189032242E-3</v>
      </c>
      <c r="O46">
        <f ca="1">+C$11+C$12*$F46</f>
        <v>7.2425941236266278E-4</v>
      </c>
      <c r="Q46" s="2">
        <f>+C46-15018.5</f>
        <v>42834.91950999992</v>
      </c>
      <c r="R46">
        <f ca="1">(O46-G46)^2</f>
        <v>1.4909178249349611E-5</v>
      </c>
    </row>
    <row r="47" spans="1:18" x14ac:dyDescent="0.2">
      <c r="A47" s="45" t="s">
        <v>53</v>
      </c>
      <c r="B47" s="46" t="s">
        <v>49</v>
      </c>
      <c r="C47" s="47">
        <v>57853.546300000045</v>
      </c>
      <c r="D47" s="47">
        <v>6.9999999999999999E-4</v>
      </c>
      <c r="E47">
        <f>+(C47-C$7)/C$8</f>
        <v>15300.985768111703</v>
      </c>
      <c r="F47">
        <f t="shared" si="1"/>
        <v>15301</v>
      </c>
      <c r="G47">
        <f>+C47-(C$7+F47*C$8)</f>
        <v>-3.8489999569719657E-3</v>
      </c>
      <c r="K47">
        <f>+G47</f>
        <v>-3.8489999569719657E-3</v>
      </c>
      <c r="O47">
        <f ca="1">+C$11+C$12*$F47</f>
        <v>7.2174330928691244E-4</v>
      </c>
      <c r="Q47" s="2">
        <f>+C47-15018.5</f>
        <v>42835.046300000045</v>
      </c>
      <c r="R47">
        <f ca="1">(O47-G47)^2</f>
        <v>2.0891694006050877E-5</v>
      </c>
    </row>
    <row r="48" spans="1:18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C73" s="8"/>
      <c r="D73" s="8"/>
    </row>
    <row r="74" spans="2:4" x14ac:dyDescent="0.2">
      <c r="C74" s="8"/>
      <c r="D74" s="8"/>
    </row>
    <row r="75" spans="2:4" x14ac:dyDescent="0.2">
      <c r="C75" s="8"/>
      <c r="D75" s="8"/>
    </row>
    <row r="76" spans="2:4" x14ac:dyDescent="0.2">
      <c r="C76" s="8"/>
      <c r="D76" s="8"/>
    </row>
    <row r="77" spans="2:4" x14ac:dyDescent="0.2">
      <c r="C77" s="8"/>
      <c r="D77" s="8"/>
    </row>
    <row r="78" spans="2:4" x14ac:dyDescent="0.2">
      <c r="C78" s="8"/>
      <c r="D78" s="8"/>
    </row>
    <row r="79" spans="2:4" x14ac:dyDescent="0.2">
      <c r="C79" s="8"/>
      <c r="D79" s="8"/>
    </row>
    <row r="80" spans="2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46:D47" name="Range1"/>
  </protectedRanges>
  <phoneticPr fontId="7" type="noConversion"/>
  <hyperlinks>
    <hyperlink ref="H1890" r:id="rId1" display="http://vsolj.cetus-net.org/bulletin.html"/>
    <hyperlink ref="H64925" r:id="rId2" display="http://vsolj.cetus-net.org/bulletin.html"/>
    <hyperlink ref="H64918" r:id="rId3" display="https://www.aavso.org/ejaavso"/>
    <hyperlink ref="AP1069" r:id="rId4" display="http://cdsbib.u-strasbg.fr/cgi-bin/cdsbib?1990RMxAA..21..381G"/>
    <hyperlink ref="AP1073" r:id="rId5" display="http://cdsbib.u-strasbg.fr/cgi-bin/cdsbib?1990RMxAA..21..381G"/>
    <hyperlink ref="AP1072" r:id="rId6" display="http://cdsbib.u-strasbg.fr/cgi-bin/cdsbib?1990RMxAA..21..381G"/>
    <hyperlink ref="AP1053" r:id="rId7" display="http://cdsbib.u-strasbg.fr/cgi-bin/cdsbib?1990RMxAA..21..381G"/>
    <hyperlink ref="I64925" r:id="rId8" display="http://vsolj.cetus-net.org/bulletin.html"/>
    <hyperlink ref="AQ1209" r:id="rId9" display="http://cdsbib.u-strasbg.fr/cgi-bin/cdsbib?1990RMxAA..21..381G"/>
    <hyperlink ref="AQ55975" r:id="rId10" display="http://cdsbib.u-strasbg.fr/cgi-bin/cdsbib?1990RMxAA..21..381G"/>
    <hyperlink ref="AQ1210" r:id="rId11" display="http://cdsbib.u-strasbg.fr/cgi-bin/cdsbib?1990RMxAA..21..381G"/>
    <hyperlink ref="H64922" r:id="rId12" display="https://www.aavso.org/ejaavso"/>
    <hyperlink ref="H2095" r:id="rId13" display="http://vsolj.cetus-net.org/bulletin.html"/>
    <hyperlink ref="AP3339" r:id="rId14" display="http://cdsbib.u-strasbg.fr/cgi-bin/cdsbib?1990RMxAA..21..381G"/>
    <hyperlink ref="AP3342" r:id="rId15" display="http://cdsbib.u-strasbg.fr/cgi-bin/cdsbib?1990RMxAA..21..381G"/>
    <hyperlink ref="AP3340" r:id="rId16" display="http://cdsbib.u-strasbg.fr/cgi-bin/cdsbib?1990RMxAA..21..381G"/>
    <hyperlink ref="AP3324" r:id="rId17" display="http://cdsbib.u-strasbg.fr/cgi-bin/cdsbib?1990RMxAA..21..381G"/>
    <hyperlink ref="I2095" r:id="rId18" display="http://vsolj.cetus-net.org/bulletin.html"/>
    <hyperlink ref="AQ3553" r:id="rId19" display="http://cdsbib.u-strasbg.fr/cgi-bin/cdsbib?1990RMxAA..21..381G"/>
    <hyperlink ref="AQ254" r:id="rId20" display="http://cdsbib.u-strasbg.fr/cgi-bin/cdsbib?1990RMxAA..21..381G"/>
    <hyperlink ref="AQ3557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  <c r="E1" s="30"/>
      <c r="F1" t="s">
        <v>45</v>
      </c>
    </row>
    <row r="2" spans="1:6" x14ac:dyDescent="0.2">
      <c r="A2" t="s">
        <v>28</v>
      </c>
      <c r="B2" t="s">
        <v>46</v>
      </c>
      <c r="C2" s="3"/>
      <c r="D2" s="3"/>
      <c r="F2" s="48" t="s">
        <v>54</v>
      </c>
    </row>
    <row r="3" spans="1:6" ht="13.5" thickBot="1" x14ac:dyDescent="0.25"/>
    <row r="4" spans="1:6" ht="13.5" thickBot="1" x14ac:dyDescent="0.25">
      <c r="A4" s="5" t="s">
        <v>5</v>
      </c>
      <c r="C4" s="28">
        <v>53715.41</v>
      </c>
      <c r="D4" s="29">
        <v>0.27041599999999999</v>
      </c>
    </row>
    <row r="5" spans="1:6" x14ac:dyDescent="0.2">
      <c r="A5" s="9" t="s">
        <v>33</v>
      </c>
      <c r="B5" s="10"/>
      <c r="C5" s="11">
        <v>8</v>
      </c>
      <c r="D5" s="10" t="s">
        <v>34</v>
      </c>
    </row>
    <row r="6" spans="1:6" x14ac:dyDescent="0.2">
      <c r="A6" s="5" t="s">
        <v>6</v>
      </c>
    </row>
    <row r="7" spans="1:6" x14ac:dyDescent="0.2">
      <c r="A7" t="s">
        <v>7</v>
      </c>
      <c r="C7" s="49">
        <v>53715.41</v>
      </c>
      <c r="D7" s="27" t="e">
        <v>#N/A</v>
      </c>
    </row>
    <row r="8" spans="1:6" x14ac:dyDescent="0.2">
      <c r="A8" t="s">
        <v>8</v>
      </c>
      <c r="C8" s="49">
        <v>0.27032118765025503</v>
      </c>
      <c r="D8" s="27" t="e">
        <v>#N/A</v>
      </c>
    </row>
    <row r="9" spans="1:6" x14ac:dyDescent="0.2">
      <c r="A9" s="24" t="s">
        <v>38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6" x14ac:dyDescent="0.2">
      <c r="A11" s="10" t="s">
        <v>20</v>
      </c>
      <c r="B11" s="10"/>
      <c r="C11" s="21">
        <f ca="1">INTERCEPT(INDIRECT($D$9):G992,INDIRECT($C$9):F992)</f>
        <v>-9.5053698636463138E-3</v>
      </c>
      <c r="D11" s="3"/>
      <c r="E11" s="10"/>
    </row>
    <row r="12" spans="1:6" x14ac:dyDescent="0.2">
      <c r="A12" s="10" t="s">
        <v>21</v>
      </c>
      <c r="B12" s="10"/>
      <c r="C12" s="21">
        <f ca="1">SLOPE(INDIRECT($D$9):G992,INDIRECT($C$9):F992)</f>
        <v>-5.2287726688681344E-7</v>
      </c>
      <c r="D12" s="3"/>
      <c r="E12" s="10"/>
    </row>
    <row r="13" spans="1:6" x14ac:dyDescent="0.2">
      <c r="A13" s="10" t="s">
        <v>23</v>
      </c>
      <c r="B13" s="10"/>
      <c r="C13" s="3" t="s">
        <v>18</v>
      </c>
    </row>
    <row r="14" spans="1:6" x14ac:dyDescent="0.2">
      <c r="A14" s="10"/>
      <c r="B14" s="10"/>
      <c r="C14" s="10"/>
    </row>
    <row r="15" spans="1:6" x14ac:dyDescent="0.2">
      <c r="A15" s="12" t="s">
        <v>22</v>
      </c>
      <c r="B15" s="10"/>
      <c r="C15" s="13">
        <f ca="1">(C7+C11)+(C8+C12)*INT(MAX(F21:F3533))</f>
        <v>57853.469230975046</v>
      </c>
      <c r="E15" s="14" t="s">
        <v>41</v>
      </c>
      <c r="F15" s="11">
        <v>1</v>
      </c>
    </row>
    <row r="16" spans="1:6" x14ac:dyDescent="0.2">
      <c r="A16" s="16" t="s">
        <v>9</v>
      </c>
      <c r="B16" s="10"/>
      <c r="C16" s="17">
        <f ca="1">+C8+C12</f>
        <v>0.27032066477298816</v>
      </c>
      <c r="E16" s="14" t="s">
        <v>35</v>
      </c>
      <c r="F16" s="15">
        <f ca="1">NOW()+15018.5+$C$5/24</f>
        <v>60333.474065740746</v>
      </c>
    </row>
    <row r="17" spans="1:21" ht="13.5" thickBot="1" x14ac:dyDescent="0.25">
      <c r="A17" s="14" t="s">
        <v>32</v>
      </c>
      <c r="B17" s="10"/>
      <c r="C17" s="10">
        <f>COUNT(C21:C2191)</f>
        <v>27</v>
      </c>
      <c r="E17" s="14" t="s">
        <v>42</v>
      </c>
      <c r="F17" s="15">
        <f ca="1">ROUND(2*(F16-$C$7)/$C$8,0)/2+F15</f>
        <v>24483</v>
      </c>
    </row>
    <row r="18" spans="1:21" ht="14.25" thickTop="1" thickBot="1" x14ac:dyDescent="0.25">
      <c r="A18" s="16" t="s">
        <v>10</v>
      </c>
      <c r="B18" s="10"/>
      <c r="C18" s="19">
        <f ca="1">+C15</f>
        <v>57853.469230975046</v>
      </c>
      <c r="D18" s="20">
        <f ca="1">+C16</f>
        <v>0.27032066477298816</v>
      </c>
      <c r="E18" s="14" t="s">
        <v>36</v>
      </c>
      <c r="F18" s="23">
        <f ca="1">ROUND(2*(F16-$C$15)/$C$16,0)/2+F15</f>
        <v>9175.5</v>
      </c>
    </row>
    <row r="19" spans="1:21" ht="13.5" thickTop="1" x14ac:dyDescent="0.2">
      <c r="E19" s="14" t="s">
        <v>37</v>
      </c>
      <c r="F19" s="18">
        <f ca="1">+$C$15+$C$16*F18-15018.5-$C$5/24</f>
        <v>45314.963157266262</v>
      </c>
      <c r="R19">
        <f ca="1">SQRT(SUM(R21:R44)/COUNT(R21:R44))</f>
        <v>1.6181661852710662E-2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51</v>
      </c>
      <c r="J20" s="7" t="s">
        <v>2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40</v>
      </c>
    </row>
    <row r="21" spans="1:21" x14ac:dyDescent="0.2">
      <c r="A21" s="27" t="s">
        <v>43</v>
      </c>
      <c r="C21" s="8">
        <v>53715.41</v>
      </c>
      <c r="D21" s="8" t="s">
        <v>18</v>
      </c>
      <c r="E21">
        <f>+(C21-C$7)/C$8</f>
        <v>0</v>
      </c>
      <c r="F21">
        <f>ROUND(2*E21,0)/2</f>
        <v>0</v>
      </c>
      <c r="G21">
        <f t="shared" ref="G21:G26" si="0">+C21-(C$7+F21*C$8)</f>
        <v>0</v>
      </c>
      <c r="H21">
        <f>+G21</f>
        <v>0</v>
      </c>
      <c r="O21">
        <f ca="1">+C$11+C$12*$F21</f>
        <v>-9.5053698636463138E-3</v>
      </c>
      <c r="Q21" s="2">
        <f>+C21-15018.5</f>
        <v>38696.910000000003</v>
      </c>
      <c r="R21">
        <f ca="1">(O21-G21)^2</f>
        <v>9.0352056244715541E-5</v>
      </c>
    </row>
    <row r="22" spans="1:21" x14ac:dyDescent="0.2">
      <c r="A22" s="31" t="s">
        <v>47</v>
      </c>
      <c r="B22" s="32" t="s">
        <v>48</v>
      </c>
      <c r="C22" s="31">
        <v>55083.345500000003</v>
      </c>
      <c r="D22" s="31">
        <v>1.9E-3</v>
      </c>
      <c r="E22">
        <f>+(C22-C$7)/C$8</f>
        <v>5060.4079979474336</v>
      </c>
      <c r="F22">
        <f t="shared" ref="F22:F44" si="1">ROUND(2*E22,0)/2</f>
        <v>5060.5</v>
      </c>
      <c r="G22">
        <f t="shared" si="0"/>
        <v>-2.487010411277879E-2</v>
      </c>
      <c r="I22">
        <f>+G22</f>
        <v>-2.487010411277879E-2</v>
      </c>
      <c r="O22">
        <f ca="1">+C$11+C$12*$F22</f>
        <v>-1.2151390272727033E-2</v>
      </c>
      <c r="Q22" s="2">
        <f>+C22-15018.5</f>
        <v>40064.845500000003</v>
      </c>
      <c r="R22">
        <f t="shared" ref="R22:R44" ca="1" si="2">(O22-G22)^2</f>
        <v>1.6176568174512411E-4</v>
      </c>
    </row>
    <row r="23" spans="1:21" x14ac:dyDescent="0.2">
      <c r="A23" s="31" t="s">
        <v>47</v>
      </c>
      <c r="B23" s="32" t="s">
        <v>49</v>
      </c>
      <c r="C23" s="31">
        <v>55083.484600000003</v>
      </c>
      <c r="D23" s="31">
        <v>1.5E-3</v>
      </c>
      <c r="E23">
        <f>+(C23-C$7)/C$8</f>
        <v>5060.9225710048004</v>
      </c>
      <c r="F23">
        <f t="shared" si="1"/>
        <v>5061</v>
      </c>
      <c r="G23">
        <f t="shared" si="0"/>
        <v>-2.0930697937728837E-2</v>
      </c>
      <c r="I23">
        <f>+G23</f>
        <v>-2.0930697937728837E-2</v>
      </c>
      <c r="O23">
        <f ca="1">+C$11+C$12*$F23</f>
        <v>-1.2151651711360477E-2</v>
      </c>
      <c r="Q23" s="2">
        <f>+C23-15018.5</f>
        <v>40064.984600000003</v>
      </c>
      <c r="R23">
        <f t="shared" ca="1" si="2"/>
        <v>7.7071652644712546E-5</v>
      </c>
    </row>
    <row r="24" spans="1:21" x14ac:dyDescent="0.2">
      <c r="A24" s="33" t="s">
        <v>50</v>
      </c>
      <c r="B24" s="33"/>
      <c r="C24" s="34">
        <v>55391.3894</v>
      </c>
      <c r="D24" s="34">
        <v>1.2999999999999999E-3</v>
      </c>
      <c r="E24">
        <f>+(C24-C$7)/C$8</f>
        <v>6199.9557436407831</v>
      </c>
      <c r="F24">
        <f t="shared" si="1"/>
        <v>6200</v>
      </c>
      <c r="G24">
        <f t="shared" si="0"/>
        <v>-1.1963431585172657E-2</v>
      </c>
      <c r="I24">
        <f>+G24</f>
        <v>-1.1963431585172657E-2</v>
      </c>
      <c r="O24">
        <f ca="1">+C$11+C$12*$F24</f>
        <v>-1.2747208918344556E-2</v>
      </c>
      <c r="Q24" s="2">
        <f>+C24-15018.5</f>
        <v>40372.8894</v>
      </c>
      <c r="R24">
        <f t="shared" ca="1" si="2"/>
        <v>6.1430690799405421E-7</v>
      </c>
    </row>
    <row r="25" spans="1:21" x14ac:dyDescent="0.2">
      <c r="A25" s="33" t="s">
        <v>50</v>
      </c>
      <c r="B25" s="33"/>
      <c r="C25" s="34">
        <v>55391.527099999999</v>
      </c>
      <c r="D25" s="34">
        <v>3.0999999999999999E-3</v>
      </c>
      <c r="E25">
        <f>+(C25-C$7)/C$8</f>
        <v>6200.4651376738448</v>
      </c>
      <c r="F25">
        <f t="shared" si="1"/>
        <v>6200.5</v>
      </c>
      <c r="G25">
        <f t="shared" si="0"/>
        <v>-9.4240254111355171E-3</v>
      </c>
      <c r="I25">
        <f>+G25</f>
        <v>-9.4240254111355171E-3</v>
      </c>
      <c r="O25">
        <f ca="1">+C$11+C$12*$F25</f>
        <v>-1.2747470356978E-2</v>
      </c>
      <c r="Q25" s="2">
        <f>+C25-15018.5</f>
        <v>40373.027099999999</v>
      </c>
      <c r="R25">
        <f t="shared" ca="1" si="2"/>
        <v>1.1045286308045941E-5</v>
      </c>
    </row>
    <row r="26" spans="1:21" x14ac:dyDescent="0.2">
      <c r="A26" s="36" t="s">
        <v>52</v>
      </c>
      <c r="B26" s="37" t="s">
        <v>48</v>
      </c>
      <c r="C26" s="38">
        <v>57122.398800000003</v>
      </c>
      <c r="D26" s="38">
        <v>1.5E-3</v>
      </c>
      <c r="E26">
        <f t="shared" ref="E26:E44" si="3">+(C26-C$7)/C$8</f>
        <v>12603.484135353845</v>
      </c>
      <c r="F26">
        <f t="shared" si="1"/>
        <v>12603.5</v>
      </c>
      <c r="G26">
        <f t="shared" si="0"/>
        <v>-4.2885499933618121E-3</v>
      </c>
      <c r="I26">
        <f>+G26</f>
        <v>-4.2885499933618121E-3</v>
      </c>
      <c r="O26">
        <f t="shared" ref="O26:O44" ca="1" si="4">+C$11+C$12*$F26</f>
        <v>-1.6095453496854269E-2</v>
      </c>
      <c r="Q26" s="2">
        <f t="shared" ref="Q26:Q44" si="5">+C26-15018.5</f>
        <v>42103.898800000003</v>
      </c>
      <c r="R26">
        <f t="shared" ca="1" si="2"/>
        <v>1.3940297034078245E-4</v>
      </c>
    </row>
    <row r="27" spans="1:21" x14ac:dyDescent="0.2">
      <c r="A27" s="36" t="s">
        <v>52</v>
      </c>
      <c r="B27" s="37" t="s">
        <v>48</v>
      </c>
      <c r="C27" s="38">
        <v>57122.40395</v>
      </c>
      <c r="D27" s="38">
        <v>5.0000000000000001E-4</v>
      </c>
      <c r="E27">
        <f t="shared" si="3"/>
        <v>12603.503186764658</v>
      </c>
      <c r="F27">
        <f t="shared" si="1"/>
        <v>12603.5</v>
      </c>
      <c r="G27">
        <f t="shared" ref="G27:G44" si="6">+C27-(C$7+F27*C$8)</f>
        <v>8.6145000386750326E-4</v>
      </c>
      <c r="I27">
        <f t="shared" ref="I27:I44" si="7">+G27</f>
        <v>8.6145000386750326E-4</v>
      </c>
      <c r="O27">
        <f t="shared" ca="1" si="4"/>
        <v>-1.6095453496854269E-2</v>
      </c>
      <c r="Q27" s="2">
        <f t="shared" si="5"/>
        <v>42103.90395</v>
      </c>
      <c r="R27">
        <f t="shared" ca="1" si="2"/>
        <v>2.8753657633279027E-4</v>
      </c>
    </row>
    <row r="28" spans="1:21" x14ac:dyDescent="0.2">
      <c r="A28" s="36" t="s">
        <v>52</v>
      </c>
      <c r="B28" s="37" t="s">
        <v>48</v>
      </c>
      <c r="C28" s="38">
        <v>57122.409099999997</v>
      </c>
      <c r="D28" s="38">
        <v>1.2999999999999999E-3</v>
      </c>
      <c r="E28">
        <f t="shared" si="3"/>
        <v>12603.52223817547</v>
      </c>
      <c r="F28">
        <f t="shared" si="1"/>
        <v>12603.5</v>
      </c>
      <c r="G28">
        <f t="shared" si="6"/>
        <v>6.0114500010968186E-3</v>
      </c>
      <c r="I28">
        <f t="shared" si="7"/>
        <v>6.0114500010968186E-3</v>
      </c>
      <c r="O28">
        <f t="shared" ca="1" si="4"/>
        <v>-1.6095453496854269E-2</v>
      </c>
      <c r="Q28" s="2">
        <f t="shared" si="5"/>
        <v>42103.909099999997</v>
      </c>
      <c r="R28">
        <f t="shared" ca="1" si="2"/>
        <v>4.8871518226772199E-4</v>
      </c>
    </row>
    <row r="29" spans="1:21" x14ac:dyDescent="0.2">
      <c r="A29" s="36" t="s">
        <v>52</v>
      </c>
      <c r="B29" s="37" t="s">
        <v>49</v>
      </c>
      <c r="C29" s="38">
        <v>57125.381820000002</v>
      </c>
      <c r="D29" s="38">
        <v>1.1000000000000001E-3</v>
      </c>
      <c r="E29">
        <f t="shared" si="3"/>
        <v>12614.51923040477</v>
      </c>
      <c r="F29">
        <f t="shared" si="1"/>
        <v>12614.5</v>
      </c>
      <c r="G29">
        <f t="shared" si="6"/>
        <v>5.1983858575113118E-3</v>
      </c>
      <c r="I29">
        <f t="shared" si="7"/>
        <v>5.1983858575113118E-3</v>
      </c>
      <c r="O29">
        <f t="shared" ca="1" si="4"/>
        <v>-1.6101205146790021E-2</v>
      </c>
      <c r="Q29" s="2">
        <f t="shared" si="5"/>
        <v>42106.881820000002</v>
      </c>
      <c r="R29">
        <f t="shared" ca="1" si="2"/>
        <v>4.5367257695051429E-4</v>
      </c>
    </row>
    <row r="30" spans="1:21" x14ac:dyDescent="0.2">
      <c r="A30" s="36" t="s">
        <v>52</v>
      </c>
      <c r="B30" s="37" t="s">
        <v>49</v>
      </c>
      <c r="C30" s="38">
        <v>57125.391730000003</v>
      </c>
      <c r="D30" s="38">
        <v>1.6000000000000001E-3</v>
      </c>
      <c r="E30">
        <f t="shared" si="3"/>
        <v>12614.555890498221</v>
      </c>
      <c r="F30">
        <f t="shared" si="1"/>
        <v>12614.5</v>
      </c>
      <c r="G30">
        <f t="shared" si="6"/>
        <v>1.5108385858184192E-2</v>
      </c>
      <c r="I30">
        <f t="shared" si="7"/>
        <v>1.5108385858184192E-2</v>
      </c>
      <c r="O30">
        <f t="shared" ca="1" si="4"/>
        <v>-1.6101205146790021E-2</v>
      </c>
      <c r="Q30" s="2">
        <f t="shared" si="5"/>
        <v>42106.891730000003</v>
      </c>
      <c r="R30">
        <f t="shared" ca="1" si="2"/>
        <v>9.7403857069776735E-4</v>
      </c>
    </row>
    <row r="31" spans="1:21" x14ac:dyDescent="0.2">
      <c r="A31" s="36" t="s">
        <v>52</v>
      </c>
      <c r="B31" s="37" t="s">
        <v>48</v>
      </c>
      <c r="C31" s="38">
        <v>57125.511270000003</v>
      </c>
      <c r="D31" s="38">
        <v>1E-3</v>
      </c>
      <c r="E31">
        <f t="shared" si="3"/>
        <v>12614.998105187489</v>
      </c>
      <c r="F31">
        <f t="shared" si="1"/>
        <v>12615</v>
      </c>
      <c r="G31">
        <f t="shared" si="6"/>
        <v>-5.1220796740381047E-4</v>
      </c>
      <c r="I31">
        <f t="shared" si="7"/>
        <v>-5.1220796740381047E-4</v>
      </c>
      <c r="O31">
        <f t="shared" ca="1" si="4"/>
        <v>-1.6101466585423465E-2</v>
      </c>
      <c r="Q31" s="2">
        <f t="shared" si="5"/>
        <v>42107.011270000003</v>
      </c>
      <c r="R31">
        <f t="shared" ca="1" si="2"/>
        <v>2.4302498425950007E-4</v>
      </c>
    </row>
    <row r="32" spans="1:21" x14ac:dyDescent="0.2">
      <c r="A32" s="36" t="s">
        <v>52</v>
      </c>
      <c r="B32" s="37" t="s">
        <v>48</v>
      </c>
      <c r="C32" s="38">
        <v>57125.513870000002</v>
      </c>
      <c r="D32" s="38">
        <v>1E-3</v>
      </c>
      <c r="E32">
        <f t="shared" si="3"/>
        <v>12615.007723375478</v>
      </c>
      <c r="F32">
        <f t="shared" si="1"/>
        <v>12615</v>
      </c>
      <c r="G32">
        <f t="shared" si="6"/>
        <v>2.0877920323982835E-3</v>
      </c>
      <c r="I32">
        <f t="shared" si="7"/>
        <v>2.0877920323982835E-3</v>
      </c>
      <c r="O32">
        <f t="shared" ca="1" si="4"/>
        <v>-1.6101466585423465E-2</v>
      </c>
      <c r="Q32" s="2">
        <f t="shared" si="5"/>
        <v>42107.013870000002</v>
      </c>
      <c r="R32">
        <f t="shared" ca="1" si="2"/>
        <v>3.3084912906600276E-4</v>
      </c>
    </row>
    <row r="33" spans="1:18" x14ac:dyDescent="0.2">
      <c r="A33" s="36" t="s">
        <v>52</v>
      </c>
      <c r="B33" s="37" t="s">
        <v>49</v>
      </c>
      <c r="C33" s="38">
        <v>57332.539470000003</v>
      </c>
      <c r="D33" s="38">
        <v>5.9999999999999995E-4</v>
      </c>
      <c r="E33">
        <f t="shared" si="3"/>
        <v>13380.858161513732</v>
      </c>
      <c r="F33">
        <f t="shared" si="1"/>
        <v>13381</v>
      </c>
      <c r="G33">
        <f t="shared" si="6"/>
        <v>-3.8341948064044118E-2</v>
      </c>
      <c r="I33">
        <f t="shared" si="7"/>
        <v>-3.8341948064044118E-2</v>
      </c>
      <c r="O33">
        <f t="shared" ca="1" si="4"/>
        <v>-1.6501990571858763E-2</v>
      </c>
      <c r="Q33" s="2">
        <f t="shared" si="5"/>
        <v>42314.039470000003</v>
      </c>
      <c r="R33">
        <f t="shared" ca="1" si="2"/>
        <v>4.7698374326046321E-4</v>
      </c>
    </row>
    <row r="34" spans="1:18" x14ac:dyDescent="0.2">
      <c r="A34" s="36" t="s">
        <v>52</v>
      </c>
      <c r="B34" s="37" t="s">
        <v>49</v>
      </c>
      <c r="C34" s="38">
        <v>57332.539470000003</v>
      </c>
      <c r="D34" s="38">
        <v>5.9999999999999995E-4</v>
      </c>
      <c r="E34">
        <f t="shared" si="3"/>
        <v>13380.858161513732</v>
      </c>
      <c r="F34">
        <f t="shared" si="1"/>
        <v>13381</v>
      </c>
      <c r="G34">
        <f t="shared" si="6"/>
        <v>-3.8341948064044118E-2</v>
      </c>
      <c r="I34">
        <f t="shared" si="7"/>
        <v>-3.8341948064044118E-2</v>
      </c>
      <c r="O34">
        <f t="shared" ca="1" si="4"/>
        <v>-1.6501990571858763E-2</v>
      </c>
      <c r="Q34" s="2">
        <f t="shared" si="5"/>
        <v>42314.039470000003</v>
      </c>
      <c r="R34">
        <f t="shared" ca="1" si="2"/>
        <v>4.7698374326046321E-4</v>
      </c>
    </row>
    <row r="35" spans="1:18" x14ac:dyDescent="0.2">
      <c r="A35" s="36" t="s">
        <v>52</v>
      </c>
      <c r="B35" s="37" t="s">
        <v>49</v>
      </c>
      <c r="C35" s="38">
        <v>57332.539929999999</v>
      </c>
      <c r="D35" s="38">
        <v>5.0000000000000001E-4</v>
      </c>
      <c r="E35">
        <f t="shared" si="3"/>
        <v>13380.859863193129</v>
      </c>
      <c r="F35">
        <f t="shared" si="1"/>
        <v>13381</v>
      </c>
      <c r="G35">
        <f t="shared" si="6"/>
        <v>-3.7881948068388738E-2</v>
      </c>
      <c r="I35">
        <f t="shared" si="7"/>
        <v>-3.7881948068388738E-2</v>
      </c>
      <c r="O35">
        <f t="shared" ca="1" si="4"/>
        <v>-1.6501990571858763E-2</v>
      </c>
      <c r="Q35" s="2">
        <f t="shared" si="5"/>
        <v>42314.039929999999</v>
      </c>
      <c r="R35">
        <f t="shared" ca="1" si="2"/>
        <v>4.5710258255342827E-4</v>
      </c>
    </row>
    <row r="36" spans="1:18" x14ac:dyDescent="0.2">
      <c r="A36" s="36" t="s">
        <v>52</v>
      </c>
      <c r="B36" s="37" t="s">
        <v>49</v>
      </c>
      <c r="C36" s="38">
        <v>57332.539929999999</v>
      </c>
      <c r="D36" s="38">
        <v>5.0000000000000001E-4</v>
      </c>
      <c r="E36">
        <f t="shared" si="3"/>
        <v>13380.859863193129</v>
      </c>
      <c r="F36">
        <f t="shared" si="1"/>
        <v>13381</v>
      </c>
      <c r="G36">
        <f t="shared" si="6"/>
        <v>-3.7881948068388738E-2</v>
      </c>
      <c r="I36">
        <f t="shared" si="7"/>
        <v>-3.7881948068388738E-2</v>
      </c>
      <c r="O36">
        <f t="shared" ca="1" si="4"/>
        <v>-1.6501990571858763E-2</v>
      </c>
      <c r="Q36" s="2">
        <f t="shared" si="5"/>
        <v>42314.039929999999</v>
      </c>
      <c r="R36">
        <f t="shared" ca="1" si="2"/>
        <v>4.5710258255342827E-4</v>
      </c>
    </row>
    <row r="37" spans="1:18" x14ac:dyDescent="0.2">
      <c r="A37" s="36" t="s">
        <v>52</v>
      </c>
      <c r="B37" s="37" t="s">
        <v>48</v>
      </c>
      <c r="C37" s="38">
        <v>57351.201549999998</v>
      </c>
      <c r="D37" s="38">
        <v>1.1999999999999999E-3</v>
      </c>
      <c r="E37">
        <f t="shared" si="3"/>
        <v>13449.894851394436</v>
      </c>
      <c r="F37">
        <f t="shared" si="1"/>
        <v>13450</v>
      </c>
      <c r="G37">
        <f t="shared" si="6"/>
        <v>-2.8423895935702603E-2</v>
      </c>
      <c r="I37">
        <f t="shared" si="7"/>
        <v>-2.8423895935702603E-2</v>
      </c>
      <c r="O37">
        <f t="shared" ca="1" si="4"/>
        <v>-1.6538069103273954E-2</v>
      </c>
      <c r="Q37" s="2">
        <f t="shared" si="5"/>
        <v>42332.701549999998</v>
      </c>
      <c r="R37">
        <f t="shared" ca="1" si="2"/>
        <v>1.4127287949048086E-4</v>
      </c>
    </row>
    <row r="38" spans="1:18" x14ac:dyDescent="0.2">
      <c r="A38" s="36" t="s">
        <v>52</v>
      </c>
      <c r="B38" s="37" t="s">
        <v>48</v>
      </c>
      <c r="C38" s="38">
        <v>57351.202770000004</v>
      </c>
      <c r="D38" s="38">
        <v>8.0000000000000004E-4</v>
      </c>
      <c r="E38">
        <f t="shared" si="3"/>
        <v>13449.899364544204</v>
      </c>
      <c r="F38">
        <f t="shared" si="1"/>
        <v>13450</v>
      </c>
      <c r="G38">
        <f t="shared" si="6"/>
        <v>-2.7203895930142608E-2</v>
      </c>
      <c r="I38">
        <f t="shared" si="7"/>
        <v>-2.7203895930142608E-2</v>
      </c>
      <c r="O38">
        <f t="shared" ca="1" si="4"/>
        <v>-1.6538069103273954E-2</v>
      </c>
      <c r="Q38" s="2">
        <f t="shared" si="5"/>
        <v>42332.702770000004</v>
      </c>
      <c r="R38">
        <f t="shared" ca="1" si="2"/>
        <v>1.1375986190075104E-4</v>
      </c>
    </row>
    <row r="39" spans="1:18" x14ac:dyDescent="0.2">
      <c r="A39" s="36" t="s">
        <v>52</v>
      </c>
      <c r="B39" s="37" t="s">
        <v>49</v>
      </c>
      <c r="C39" s="38">
        <v>57351.334909999998</v>
      </c>
      <c r="D39" s="38">
        <v>6.9999999999999999E-4</v>
      </c>
      <c r="E39">
        <f t="shared" si="3"/>
        <v>13450.388190452166</v>
      </c>
      <c r="F39">
        <f t="shared" si="1"/>
        <v>13450.5</v>
      </c>
      <c r="G39">
        <f t="shared" si="6"/>
        <v>-3.0224489761167206E-2</v>
      </c>
      <c r="I39">
        <f t="shared" si="7"/>
        <v>-3.0224489761167206E-2</v>
      </c>
      <c r="O39">
        <f t="shared" ca="1" si="4"/>
        <v>-1.6538330541907398E-2</v>
      </c>
      <c r="Q39" s="2">
        <f t="shared" si="5"/>
        <v>42332.834909999998</v>
      </c>
      <c r="R39">
        <f t="shared" ca="1" si="2"/>
        <v>1.8731095417493025E-4</v>
      </c>
    </row>
    <row r="40" spans="1:18" x14ac:dyDescent="0.2">
      <c r="A40" s="36" t="s">
        <v>52</v>
      </c>
      <c r="B40" s="37" t="s">
        <v>49</v>
      </c>
      <c r="C40" s="38">
        <v>57351.335780000001</v>
      </c>
      <c r="D40" s="38">
        <v>8.0000000000000004E-4</v>
      </c>
      <c r="E40">
        <f t="shared" si="3"/>
        <v>13450.391408845851</v>
      </c>
      <c r="F40">
        <f t="shared" si="1"/>
        <v>13450.5</v>
      </c>
      <c r="G40">
        <f t="shared" si="6"/>
        <v>-2.9354489757679403E-2</v>
      </c>
      <c r="I40">
        <f t="shared" si="7"/>
        <v>-2.9354489757679403E-2</v>
      </c>
      <c r="O40">
        <f t="shared" ca="1" si="4"/>
        <v>-1.6538330541907398E-2</v>
      </c>
      <c r="Q40" s="2">
        <f t="shared" si="5"/>
        <v>42332.835780000001</v>
      </c>
      <c r="R40">
        <f t="shared" ca="1" si="2"/>
        <v>1.6425393704401768E-4</v>
      </c>
    </row>
    <row r="41" spans="1:18" x14ac:dyDescent="0.2">
      <c r="A41" s="36" t="s">
        <v>52</v>
      </c>
      <c r="B41" s="37" t="s">
        <v>48</v>
      </c>
      <c r="C41" s="38">
        <v>57351.470379999999</v>
      </c>
      <c r="D41" s="38">
        <v>8.0000000000000004E-4</v>
      </c>
      <c r="E41">
        <f t="shared" si="3"/>
        <v>13450.889335039383</v>
      </c>
      <c r="F41">
        <f t="shared" si="1"/>
        <v>13451</v>
      </c>
      <c r="G41">
        <f t="shared" si="6"/>
        <v>-2.991508358536521E-2</v>
      </c>
      <c r="I41">
        <f t="shared" si="7"/>
        <v>-2.991508358536521E-2</v>
      </c>
      <c r="O41">
        <f t="shared" ca="1" si="4"/>
        <v>-1.6538591980540841E-2</v>
      </c>
      <c r="Q41" s="2">
        <f t="shared" si="5"/>
        <v>42332.970379999999</v>
      </c>
      <c r="R41">
        <f t="shared" ca="1" si="2"/>
        <v>1.7893052765393682E-4</v>
      </c>
    </row>
    <row r="42" spans="1:18" x14ac:dyDescent="0.2">
      <c r="A42" s="36" t="s">
        <v>52</v>
      </c>
      <c r="B42" s="37" t="s">
        <v>48</v>
      </c>
      <c r="C42" s="38">
        <v>57351.47292</v>
      </c>
      <c r="D42" s="38">
        <v>1.1000000000000001E-3</v>
      </c>
      <c r="E42">
        <f t="shared" si="3"/>
        <v>13450.898731269192</v>
      </c>
      <c r="F42">
        <f t="shared" si="1"/>
        <v>13451</v>
      </c>
      <c r="G42">
        <f t="shared" si="6"/>
        <v>-2.7375083584047388E-2</v>
      </c>
      <c r="I42">
        <f t="shared" si="7"/>
        <v>-2.7375083584047388E-2</v>
      </c>
      <c r="O42">
        <f t="shared" ca="1" si="4"/>
        <v>-1.6538591980540841E-2</v>
      </c>
      <c r="Q42" s="2">
        <f t="shared" si="5"/>
        <v>42332.97292</v>
      </c>
      <c r="R42">
        <f t="shared" ca="1" si="2"/>
        <v>1.174295502728679E-4</v>
      </c>
    </row>
    <row r="43" spans="1:18" x14ac:dyDescent="0.2">
      <c r="A43" s="36" t="s">
        <v>52</v>
      </c>
      <c r="B43" s="37" t="s">
        <v>49</v>
      </c>
      <c r="C43" s="38">
        <v>57351.607239999998</v>
      </c>
      <c r="D43" s="38">
        <v>8.0000000000000004E-4</v>
      </c>
      <c r="E43">
        <f t="shared" si="3"/>
        <v>13451.395621657863</v>
      </c>
      <c r="F43">
        <f t="shared" si="1"/>
        <v>13451.5</v>
      </c>
      <c r="G43">
        <f t="shared" si="6"/>
        <v>-2.8215677411935758E-2</v>
      </c>
      <c r="I43">
        <f t="shared" si="7"/>
        <v>-2.8215677411935758E-2</v>
      </c>
      <c r="O43">
        <f t="shared" ca="1" si="4"/>
        <v>-1.6538853419174285E-2</v>
      </c>
      <c r="Q43" s="2">
        <f t="shared" si="5"/>
        <v>42333.107239999998</v>
      </c>
      <c r="R43">
        <f t="shared" ca="1" si="2"/>
        <v>1.3634821855793E-4</v>
      </c>
    </row>
    <row r="44" spans="1:18" x14ac:dyDescent="0.2">
      <c r="A44" s="36" t="s">
        <v>52</v>
      </c>
      <c r="B44" s="37" t="s">
        <v>49</v>
      </c>
      <c r="C44" s="38">
        <v>57351.60802</v>
      </c>
      <c r="D44" s="38">
        <v>5.9999999999999995E-4</v>
      </c>
      <c r="E44">
        <f t="shared" si="3"/>
        <v>13451.398507114267</v>
      </c>
      <c r="F44">
        <f t="shared" si="1"/>
        <v>13451.5</v>
      </c>
      <c r="G44">
        <f t="shared" si="6"/>
        <v>-2.7435677409812342E-2</v>
      </c>
      <c r="I44">
        <f t="shared" si="7"/>
        <v>-2.7435677409812342E-2</v>
      </c>
      <c r="O44">
        <f t="shared" ca="1" si="4"/>
        <v>-1.6538853419174285E-2</v>
      </c>
      <c r="Q44" s="2">
        <f t="shared" si="5"/>
        <v>42333.10802</v>
      </c>
      <c r="R44">
        <f t="shared" ca="1" si="2"/>
        <v>1.1874077308294512E-4</v>
      </c>
    </row>
    <row r="45" spans="1:18" x14ac:dyDescent="0.2">
      <c r="A45" s="43" t="s">
        <v>0</v>
      </c>
      <c r="B45" s="44" t="s">
        <v>49</v>
      </c>
      <c r="C45" s="44">
        <v>57727.390299999999</v>
      </c>
      <c r="D45" s="44">
        <v>2E-3</v>
      </c>
      <c r="E45">
        <f>+(C45-C$7)/C$8</f>
        <v>14841.531050058667</v>
      </c>
      <c r="F45">
        <f>ROUND(2*E45,0)/2</f>
        <v>14841.5</v>
      </c>
      <c r="G45">
        <f>+C45-(C$7+F45*C$8)</f>
        <v>8.3934887370560318E-3</v>
      </c>
      <c r="I45">
        <f>+G45</f>
        <v>8.3934887370560318E-3</v>
      </c>
      <c r="O45">
        <f ca="1">+C$11+C$12*$F45</f>
        <v>-1.7265652820146957E-2</v>
      </c>
      <c r="Q45" s="2">
        <f>+C45-15018.5</f>
        <v>42708.890299999999</v>
      </c>
      <c r="R45">
        <f ca="1">(O45-G45)^2</f>
        <v>6.5839154545258136E-4</v>
      </c>
    </row>
    <row r="46" spans="1:18" x14ac:dyDescent="0.2">
      <c r="A46" s="45" t="s">
        <v>53</v>
      </c>
      <c r="B46" s="46" t="s">
        <v>48</v>
      </c>
      <c r="C46" s="47">
        <v>57853.41950999992</v>
      </c>
      <c r="D46" s="47">
        <v>5.0000000000000001E-4</v>
      </c>
      <c r="E46">
        <f>+(C46-C$7)/C$8</f>
        <v>15307.751293819134</v>
      </c>
      <c r="F46">
        <f>ROUND(2*E46,0)/2</f>
        <v>15308</v>
      </c>
      <c r="G46">
        <f>+C46-(C$7+F46*C$8)</f>
        <v>-6.7230550186650362E-2</v>
      </c>
      <c r="I46">
        <f>+G46</f>
        <v>-6.7230550186650362E-2</v>
      </c>
      <c r="O46">
        <f ca="1">+C$11+C$12*$F46</f>
        <v>-1.7509575065149656E-2</v>
      </c>
      <c r="Q46" s="2">
        <f>+C46-15018.5</f>
        <v>42834.91950999992</v>
      </c>
      <c r="R46">
        <f ca="1">(O46-G46)^2</f>
        <v>2.472175367032892E-3</v>
      </c>
    </row>
    <row r="47" spans="1:18" x14ac:dyDescent="0.2">
      <c r="A47" s="45" t="s">
        <v>53</v>
      </c>
      <c r="B47" s="46" t="s">
        <v>49</v>
      </c>
      <c r="C47" s="47">
        <v>57853.546300000045</v>
      </c>
      <c r="D47" s="47">
        <v>6.9999999999999999E-4</v>
      </c>
      <c r="E47">
        <f>+(C47-C$7)/C$8</f>
        <v>15308.220328456144</v>
      </c>
      <c r="F47">
        <f>ROUND(2*E47,0)/2</f>
        <v>15308</v>
      </c>
      <c r="G47">
        <f>+C47-(C$7+F47*C$8)</f>
        <v>5.9559449939115439E-2</v>
      </c>
      <c r="I47">
        <f>+G47</f>
        <v>5.9559449939115439E-2</v>
      </c>
      <c r="O47">
        <f ca="1">+C$11+C$12*$F47</f>
        <v>-1.7509575065149656E-2</v>
      </c>
      <c r="Q47" s="2">
        <f>+C47-15018.5</f>
        <v>42835.046300000045</v>
      </c>
      <c r="R47">
        <f ca="1">(O47-G47)^2</f>
        <v>5.9396346151080392E-3</v>
      </c>
    </row>
    <row r="48" spans="1:18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46:D47" name="Range1"/>
  </protectedRanges>
  <phoneticPr fontId="7" type="noConversion"/>
  <hyperlinks>
    <hyperlink ref="H1890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workbookViewId="0">
      <selection activeCell="C7" sqref="C7:C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  <c r="E1" s="30"/>
      <c r="F1" t="s">
        <v>45</v>
      </c>
    </row>
    <row r="2" spans="1:6" x14ac:dyDescent="0.2">
      <c r="A2" t="s">
        <v>28</v>
      </c>
      <c r="B2" t="s">
        <v>46</v>
      </c>
      <c r="C2" s="3"/>
      <c r="D2" s="3"/>
    </row>
    <row r="3" spans="1:6" ht="13.5" thickBot="1" x14ac:dyDescent="0.25"/>
    <row r="4" spans="1:6" ht="13.5" thickBot="1" x14ac:dyDescent="0.25">
      <c r="A4" s="5" t="s">
        <v>5</v>
      </c>
      <c r="C4" s="28">
        <v>53715.41</v>
      </c>
      <c r="D4" s="29">
        <v>0.27041599999999999</v>
      </c>
    </row>
    <row r="5" spans="1:6" x14ac:dyDescent="0.2">
      <c r="A5" s="9" t="s">
        <v>33</v>
      </c>
      <c r="B5" s="10"/>
      <c r="C5" s="11">
        <v>8</v>
      </c>
      <c r="D5" s="10" t="s">
        <v>34</v>
      </c>
    </row>
    <row r="6" spans="1:6" x14ac:dyDescent="0.2">
      <c r="A6" s="5" t="s">
        <v>6</v>
      </c>
    </row>
    <row r="7" spans="1:6" x14ac:dyDescent="0.2">
      <c r="A7" t="s">
        <v>7</v>
      </c>
      <c r="C7" s="8">
        <v>53715.41</v>
      </c>
      <c r="D7" s="27" t="e">
        <v>#N/A</v>
      </c>
    </row>
    <row r="8" spans="1:6" x14ac:dyDescent="0.2">
      <c r="A8" t="s">
        <v>8</v>
      </c>
      <c r="C8" s="8">
        <v>0.27041599999999999</v>
      </c>
      <c r="D8" s="27" t="e">
        <v>#N/A</v>
      </c>
    </row>
    <row r="9" spans="1:6" x14ac:dyDescent="0.2">
      <c r="A9" s="24" t="s">
        <v>38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6" x14ac:dyDescent="0.2">
      <c r="A11" s="10" t="s">
        <v>20</v>
      </c>
      <c r="B11" s="10"/>
      <c r="C11" s="21">
        <f ca="1">INTERCEPT(INDIRECT($D$9):G992,INDIRECT($C$9):F992)</f>
        <v>-1.191280150725138E-2</v>
      </c>
      <c r="D11" s="3"/>
      <c r="E11" s="10"/>
    </row>
    <row r="12" spans="1:6" x14ac:dyDescent="0.2">
      <c r="A12" s="10" t="s">
        <v>21</v>
      </c>
      <c r="B12" s="10"/>
      <c r="C12" s="21">
        <f ca="1">SLOPE(INDIRECT($D$9):G992,INDIRECT($C$9):F992)</f>
        <v>-9.4812349744946396E-5</v>
      </c>
      <c r="D12" s="3"/>
      <c r="E12" s="10"/>
    </row>
    <row r="13" spans="1:6" x14ac:dyDescent="0.2">
      <c r="A13" s="10" t="s">
        <v>23</v>
      </c>
      <c r="B13" s="10"/>
      <c r="C13" s="3" t="s">
        <v>18</v>
      </c>
    </row>
    <row r="14" spans="1:6" x14ac:dyDescent="0.2">
      <c r="A14" s="10"/>
      <c r="B14" s="10"/>
      <c r="C14" s="10"/>
    </row>
    <row r="15" spans="1:6" x14ac:dyDescent="0.2">
      <c r="A15" s="12" t="s">
        <v>22</v>
      </c>
      <c r="B15" s="10"/>
      <c r="C15" s="13">
        <f ca="1">(C7+C11)+(C8+C12)*INT(MAX(F21:F3533))</f>
        <v>57122.256015154664</v>
      </c>
      <c r="E15" s="14" t="s">
        <v>41</v>
      </c>
      <c r="F15" s="11">
        <v>1</v>
      </c>
    </row>
    <row r="16" spans="1:6" x14ac:dyDescent="0.2">
      <c r="A16" s="16" t="s">
        <v>9</v>
      </c>
      <c r="B16" s="10"/>
      <c r="C16" s="17">
        <f ca="1">+C8+C12</f>
        <v>0.27032118765025503</v>
      </c>
      <c r="E16" s="14" t="s">
        <v>35</v>
      </c>
      <c r="F16" s="15">
        <f ca="1">NOW()+15018.5+$C$5/24</f>
        <v>60333.474065740746</v>
      </c>
    </row>
    <row r="17" spans="1:21" ht="13.5" thickBot="1" x14ac:dyDescent="0.25">
      <c r="A17" s="14" t="s">
        <v>32</v>
      </c>
      <c r="B17" s="10"/>
      <c r="C17" s="10">
        <f>COUNT(C21:C2191)</f>
        <v>24</v>
      </c>
      <c r="E17" s="14" t="s">
        <v>42</v>
      </c>
      <c r="F17" s="15">
        <f ca="1">ROUND(2*(F16-$C$7)/$C$8,0)/2+F15</f>
        <v>24474.5</v>
      </c>
    </row>
    <row r="18" spans="1:21" ht="14.25" thickTop="1" thickBot="1" x14ac:dyDescent="0.25">
      <c r="A18" s="16" t="s">
        <v>10</v>
      </c>
      <c r="B18" s="10"/>
      <c r="C18" s="19">
        <f ca="1">+C15</f>
        <v>57122.256015154664</v>
      </c>
      <c r="D18" s="20">
        <f ca="1">+C16</f>
        <v>0.27032118765025503</v>
      </c>
      <c r="E18" s="14" t="s">
        <v>36</v>
      </c>
      <c r="F18" s="23">
        <f ca="1">ROUND(2*(F16-$C$15)/$C$16,0)/2+F15</f>
        <v>11880.5</v>
      </c>
    </row>
    <row r="19" spans="1:21" ht="13.5" thickTop="1" x14ac:dyDescent="0.2">
      <c r="E19" s="14" t="s">
        <v>37</v>
      </c>
      <c r="F19" s="18">
        <f ca="1">+$C$15+$C$16*F18-15018.5-$C$5/24</f>
        <v>45314.973551700183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51</v>
      </c>
      <c r="J20" s="7" t="s">
        <v>2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40</v>
      </c>
    </row>
    <row r="21" spans="1:21" x14ac:dyDescent="0.2">
      <c r="A21" s="27" t="s">
        <v>43</v>
      </c>
      <c r="C21" s="8">
        <v>53715.41</v>
      </c>
      <c r="D21" s="8" t="s">
        <v>18</v>
      </c>
      <c r="E21">
        <f t="shared" ref="E21:E44" si="0">+(C21-C$7)/C$8</f>
        <v>0</v>
      </c>
      <c r="F21">
        <f>ROUND(2*E21,0)/2</f>
        <v>0</v>
      </c>
      <c r="G21">
        <f t="shared" ref="G21:G26" si="1">+C21-(C$7+F21*C$8)</f>
        <v>0</v>
      </c>
      <c r="H21">
        <f>+G21</f>
        <v>0</v>
      </c>
      <c r="O21">
        <f t="shared" ref="O21:O44" ca="1" si="2">+C$11+C$12*$F21</f>
        <v>-1.191280150725138E-2</v>
      </c>
      <c r="Q21" s="2">
        <f t="shared" ref="Q21:Q44" si="3">+C21-15018.5</f>
        <v>38696.910000000003</v>
      </c>
    </row>
    <row r="22" spans="1:21" x14ac:dyDescent="0.2">
      <c r="A22" s="31" t="s">
        <v>47</v>
      </c>
      <c r="B22" s="32" t="s">
        <v>48</v>
      </c>
      <c r="C22" s="31">
        <v>55083.345500000003</v>
      </c>
      <c r="D22" s="31">
        <v>1.9E-3</v>
      </c>
      <c r="E22">
        <f t="shared" si="0"/>
        <v>5058.6337346902537</v>
      </c>
      <c r="F22" s="35">
        <f>ROUND(2*E22,0)/2+2</f>
        <v>5060.5</v>
      </c>
      <c r="G22">
        <f t="shared" si="1"/>
        <v>-0.50466800000140211</v>
      </c>
      <c r="I22">
        <f>+G22</f>
        <v>-0.50466800000140211</v>
      </c>
      <c r="O22">
        <f t="shared" ca="1" si="2"/>
        <v>-0.4917106973915526</v>
      </c>
      <c r="Q22" s="2">
        <f t="shared" si="3"/>
        <v>40064.845500000003</v>
      </c>
    </row>
    <row r="23" spans="1:21" x14ac:dyDescent="0.2">
      <c r="A23" s="31" t="s">
        <v>47</v>
      </c>
      <c r="B23" s="32" t="s">
        <v>49</v>
      </c>
      <c r="C23" s="31">
        <v>55083.484600000003</v>
      </c>
      <c r="D23" s="31">
        <v>1.5E-3</v>
      </c>
      <c r="E23">
        <f t="shared" si="0"/>
        <v>5059.1481273297441</v>
      </c>
      <c r="F23" s="35">
        <f>ROUND(2*E23,0)/2+2</f>
        <v>5061</v>
      </c>
      <c r="G23">
        <f t="shared" si="1"/>
        <v>-0.50077600000076927</v>
      </c>
      <c r="I23">
        <f>+G23</f>
        <v>-0.50077600000076927</v>
      </c>
      <c r="O23">
        <f t="shared" ca="1" si="2"/>
        <v>-0.49175810356642508</v>
      </c>
      <c r="Q23" s="2">
        <f t="shared" si="3"/>
        <v>40064.984600000003</v>
      </c>
    </row>
    <row r="24" spans="1:21" x14ac:dyDescent="0.2">
      <c r="A24" s="33" t="s">
        <v>50</v>
      </c>
      <c r="B24" s="33"/>
      <c r="C24" s="34">
        <v>55391.3894</v>
      </c>
      <c r="D24" s="34">
        <v>1.2999999999999999E-3</v>
      </c>
      <c r="E24">
        <f t="shared" si="0"/>
        <v>6197.7819359801069</v>
      </c>
      <c r="F24" s="35">
        <f>ROUND(2*E24,0)/2+2</f>
        <v>6200</v>
      </c>
      <c r="G24">
        <f t="shared" si="1"/>
        <v>-0.59980000000359723</v>
      </c>
      <c r="I24">
        <f>+G24</f>
        <v>-0.59980000000359723</v>
      </c>
      <c r="O24">
        <f t="shared" ca="1" si="2"/>
        <v>-0.59974936992591898</v>
      </c>
      <c r="Q24" s="2">
        <f t="shared" si="3"/>
        <v>40372.8894</v>
      </c>
    </row>
    <row r="25" spans="1:21" x14ac:dyDescent="0.2">
      <c r="A25" s="33" t="s">
        <v>50</v>
      </c>
      <c r="B25" s="33"/>
      <c r="C25" s="34">
        <v>55391.527099999999</v>
      </c>
      <c r="D25" s="34">
        <v>3.0999999999999999E-3</v>
      </c>
      <c r="E25">
        <f t="shared" si="0"/>
        <v>6198.2911514111438</v>
      </c>
      <c r="F25" s="35">
        <f>ROUND(2*E25,0)/2+2</f>
        <v>6200.5</v>
      </c>
      <c r="G25">
        <f t="shared" si="1"/>
        <v>-0.59730800000397721</v>
      </c>
      <c r="I25">
        <f>+G25</f>
        <v>-0.59730800000397721</v>
      </c>
      <c r="O25">
        <f t="shared" ca="1" si="2"/>
        <v>-0.59979677610079152</v>
      </c>
      <c r="Q25" s="2">
        <f t="shared" si="3"/>
        <v>40373.027099999999</v>
      </c>
    </row>
    <row r="26" spans="1:21" x14ac:dyDescent="0.2">
      <c r="A26" s="36" t="s">
        <v>52</v>
      </c>
      <c r="B26" s="37" t="s">
        <v>48</v>
      </c>
      <c r="C26" s="38">
        <v>57122.398800000003</v>
      </c>
      <c r="D26" s="38">
        <v>1.5E-3</v>
      </c>
      <c r="E26">
        <f t="shared" si="0"/>
        <v>12599.065144074313</v>
      </c>
      <c r="F26" s="35">
        <f>ROUND(2*E26,0)/2+4.5</f>
        <v>12603.5</v>
      </c>
      <c r="G26">
        <f t="shared" si="1"/>
        <v>-1.1992559999998775</v>
      </c>
      <c r="I26">
        <f>+G26</f>
        <v>-1.1992559999998775</v>
      </c>
      <c r="O26">
        <f t="shared" ca="1" si="2"/>
        <v>-1.2068802515176833</v>
      </c>
      <c r="Q26" s="2">
        <f t="shared" si="3"/>
        <v>42103.898800000003</v>
      </c>
    </row>
    <row r="27" spans="1:21" x14ac:dyDescent="0.2">
      <c r="A27" s="36" t="s">
        <v>52</v>
      </c>
      <c r="B27" s="37" t="s">
        <v>48</v>
      </c>
      <c r="C27" s="38">
        <v>57122.40395</v>
      </c>
      <c r="D27" s="38">
        <v>5.0000000000000001E-4</v>
      </c>
      <c r="E27">
        <f t="shared" si="0"/>
        <v>12599.084188805384</v>
      </c>
      <c r="O27">
        <f t="shared" ca="1" si="2"/>
        <v>-1.191280150725138E-2</v>
      </c>
      <c r="Q27" s="2">
        <f t="shared" si="3"/>
        <v>42103.90395</v>
      </c>
    </row>
    <row r="28" spans="1:21" x14ac:dyDescent="0.2">
      <c r="A28" s="36" t="s">
        <v>52</v>
      </c>
      <c r="B28" s="37" t="s">
        <v>48</v>
      </c>
      <c r="C28" s="38">
        <v>57122.409099999997</v>
      </c>
      <c r="D28" s="38">
        <v>1.2999999999999999E-3</v>
      </c>
      <c r="E28">
        <f t="shared" si="0"/>
        <v>12599.103233536454</v>
      </c>
      <c r="O28">
        <f t="shared" ca="1" si="2"/>
        <v>-1.191280150725138E-2</v>
      </c>
      <c r="Q28" s="2">
        <f t="shared" si="3"/>
        <v>42103.909099999997</v>
      </c>
    </row>
    <row r="29" spans="1:21" x14ac:dyDescent="0.2">
      <c r="A29" s="36" t="s">
        <v>52</v>
      </c>
      <c r="B29" s="37" t="s">
        <v>49</v>
      </c>
      <c r="C29" s="38">
        <v>57125.381820000002</v>
      </c>
      <c r="D29" s="38">
        <v>1.1000000000000001E-3</v>
      </c>
      <c r="E29">
        <f t="shared" si="0"/>
        <v>12610.096370037272</v>
      </c>
      <c r="O29">
        <f t="shared" ca="1" si="2"/>
        <v>-1.191280150725138E-2</v>
      </c>
      <c r="Q29" s="2">
        <f t="shared" si="3"/>
        <v>42106.881820000002</v>
      </c>
    </row>
    <row r="30" spans="1:21" x14ac:dyDescent="0.2">
      <c r="A30" s="36" t="s">
        <v>52</v>
      </c>
      <c r="B30" s="37" t="s">
        <v>49</v>
      </c>
      <c r="C30" s="38">
        <v>57125.391730000003</v>
      </c>
      <c r="D30" s="38">
        <v>1.6000000000000001E-3</v>
      </c>
      <c r="E30">
        <f t="shared" si="0"/>
        <v>12610.133017277083</v>
      </c>
      <c r="O30">
        <f t="shared" ca="1" si="2"/>
        <v>-1.191280150725138E-2</v>
      </c>
      <c r="Q30" s="2">
        <f t="shared" si="3"/>
        <v>42106.891730000003</v>
      </c>
    </row>
    <row r="31" spans="1:21" x14ac:dyDescent="0.2">
      <c r="A31" s="36" t="s">
        <v>52</v>
      </c>
      <c r="B31" s="37" t="s">
        <v>48</v>
      </c>
      <c r="C31" s="38">
        <v>57125.511270000003</v>
      </c>
      <c r="D31" s="38">
        <v>1E-3</v>
      </c>
      <c r="E31">
        <f t="shared" si="0"/>
        <v>12610.575076918523</v>
      </c>
      <c r="O31">
        <f t="shared" ca="1" si="2"/>
        <v>-1.191280150725138E-2</v>
      </c>
      <c r="Q31" s="2">
        <f t="shared" si="3"/>
        <v>42107.011270000003</v>
      </c>
    </row>
    <row r="32" spans="1:21" x14ac:dyDescent="0.2">
      <c r="A32" s="36" t="s">
        <v>52</v>
      </c>
      <c r="B32" s="37" t="s">
        <v>48</v>
      </c>
      <c r="C32" s="38">
        <v>57125.513870000002</v>
      </c>
      <c r="D32" s="38">
        <v>1E-3</v>
      </c>
      <c r="E32">
        <f t="shared" si="0"/>
        <v>12610.584691734213</v>
      </c>
      <c r="O32">
        <f t="shared" ca="1" si="2"/>
        <v>-1.191280150725138E-2</v>
      </c>
      <c r="Q32" s="2">
        <f t="shared" si="3"/>
        <v>42107.013870000002</v>
      </c>
    </row>
    <row r="33" spans="1:17" x14ac:dyDescent="0.2">
      <c r="A33" s="36" t="s">
        <v>52</v>
      </c>
      <c r="B33" s="37" t="s">
        <v>49</v>
      </c>
      <c r="C33" s="38">
        <v>57332.539470000003</v>
      </c>
      <c r="D33" s="38">
        <v>5.9999999999999995E-4</v>
      </c>
      <c r="E33">
        <f t="shared" si="0"/>
        <v>13376.166609963908</v>
      </c>
      <c r="O33">
        <f t="shared" ca="1" si="2"/>
        <v>-1.191280150725138E-2</v>
      </c>
      <c r="Q33" s="2">
        <f t="shared" si="3"/>
        <v>42314.039470000003</v>
      </c>
    </row>
    <row r="34" spans="1:17" x14ac:dyDescent="0.2">
      <c r="A34" s="36" t="s">
        <v>52</v>
      </c>
      <c r="B34" s="37" t="s">
        <v>49</v>
      </c>
      <c r="C34" s="38">
        <v>57332.539470000003</v>
      </c>
      <c r="D34" s="38">
        <v>5.9999999999999995E-4</v>
      </c>
      <c r="E34">
        <f t="shared" si="0"/>
        <v>13376.166609963908</v>
      </c>
      <c r="O34">
        <f t="shared" ca="1" si="2"/>
        <v>-1.191280150725138E-2</v>
      </c>
      <c r="Q34" s="2">
        <f t="shared" si="3"/>
        <v>42314.039470000003</v>
      </c>
    </row>
    <row r="35" spans="1:17" x14ac:dyDescent="0.2">
      <c r="A35" s="36" t="s">
        <v>52</v>
      </c>
      <c r="B35" s="37" t="s">
        <v>49</v>
      </c>
      <c r="C35" s="38">
        <v>57332.539929999999</v>
      </c>
      <c r="D35" s="38">
        <v>5.0000000000000001E-4</v>
      </c>
      <c r="E35">
        <f t="shared" si="0"/>
        <v>13376.168311046667</v>
      </c>
      <c r="O35">
        <f t="shared" ca="1" si="2"/>
        <v>-1.191280150725138E-2</v>
      </c>
      <c r="Q35" s="2">
        <f t="shared" si="3"/>
        <v>42314.039929999999</v>
      </c>
    </row>
    <row r="36" spans="1:17" x14ac:dyDescent="0.2">
      <c r="A36" s="36" t="s">
        <v>52</v>
      </c>
      <c r="B36" s="37" t="s">
        <v>49</v>
      </c>
      <c r="C36" s="38">
        <v>57332.539929999999</v>
      </c>
      <c r="D36" s="38">
        <v>5.0000000000000001E-4</v>
      </c>
      <c r="E36">
        <f t="shared" si="0"/>
        <v>13376.168311046667</v>
      </c>
      <c r="O36">
        <f t="shared" ca="1" si="2"/>
        <v>-1.191280150725138E-2</v>
      </c>
      <c r="Q36" s="2">
        <f t="shared" si="3"/>
        <v>42314.039929999999</v>
      </c>
    </row>
    <row r="37" spans="1:17" x14ac:dyDescent="0.2">
      <c r="A37" s="36" t="s">
        <v>52</v>
      </c>
      <c r="B37" s="37" t="s">
        <v>48</v>
      </c>
      <c r="C37" s="38">
        <v>57351.201549999998</v>
      </c>
      <c r="D37" s="38">
        <v>1.1999999999999999E-3</v>
      </c>
      <c r="E37">
        <f t="shared" si="0"/>
        <v>13445.179094432262</v>
      </c>
      <c r="O37">
        <f t="shared" ca="1" si="2"/>
        <v>-1.191280150725138E-2</v>
      </c>
      <c r="Q37" s="2">
        <f t="shared" si="3"/>
        <v>42332.701549999998</v>
      </c>
    </row>
    <row r="38" spans="1:17" x14ac:dyDescent="0.2">
      <c r="A38" s="36" t="s">
        <v>52</v>
      </c>
      <c r="B38" s="37" t="s">
        <v>48</v>
      </c>
      <c r="C38" s="38">
        <v>57351.202770000004</v>
      </c>
      <c r="D38" s="38">
        <v>8.0000000000000004E-4</v>
      </c>
      <c r="E38">
        <f t="shared" si="0"/>
        <v>13445.183605999646</v>
      </c>
      <c r="O38">
        <f t="shared" ca="1" si="2"/>
        <v>-1.191280150725138E-2</v>
      </c>
      <c r="Q38" s="2">
        <f t="shared" si="3"/>
        <v>42332.702770000004</v>
      </c>
    </row>
    <row r="39" spans="1:17" x14ac:dyDescent="0.2">
      <c r="A39" s="36" t="s">
        <v>52</v>
      </c>
      <c r="B39" s="37" t="s">
        <v>49</v>
      </c>
      <c r="C39" s="38">
        <v>57351.334909999998</v>
      </c>
      <c r="D39" s="38">
        <v>6.9999999999999999E-4</v>
      </c>
      <c r="E39">
        <f t="shared" si="0"/>
        <v>13445.672260517109</v>
      </c>
      <c r="O39">
        <f t="shared" ca="1" si="2"/>
        <v>-1.191280150725138E-2</v>
      </c>
      <c r="Q39" s="2">
        <f t="shared" si="3"/>
        <v>42332.834909999998</v>
      </c>
    </row>
    <row r="40" spans="1:17" x14ac:dyDescent="0.2">
      <c r="A40" s="36" t="s">
        <v>52</v>
      </c>
      <c r="B40" s="37" t="s">
        <v>49</v>
      </c>
      <c r="C40" s="38">
        <v>57351.335780000001</v>
      </c>
      <c r="D40" s="38">
        <v>8.0000000000000004E-4</v>
      </c>
      <c r="E40">
        <f t="shared" si="0"/>
        <v>13445.675477782372</v>
      </c>
      <c r="O40">
        <f t="shared" ca="1" si="2"/>
        <v>-1.191280150725138E-2</v>
      </c>
      <c r="Q40" s="2">
        <f t="shared" si="3"/>
        <v>42332.835780000001</v>
      </c>
    </row>
    <row r="41" spans="1:17" x14ac:dyDescent="0.2">
      <c r="A41" s="36" t="s">
        <v>52</v>
      </c>
      <c r="B41" s="37" t="s">
        <v>48</v>
      </c>
      <c r="C41" s="38">
        <v>57351.470379999999</v>
      </c>
      <c r="D41" s="38">
        <v>8.0000000000000004E-4</v>
      </c>
      <c r="E41">
        <f t="shared" si="0"/>
        <v>13446.173229394693</v>
      </c>
      <c r="O41">
        <f t="shared" ca="1" si="2"/>
        <v>-1.191280150725138E-2</v>
      </c>
      <c r="Q41" s="2">
        <f t="shared" si="3"/>
        <v>42332.970379999999</v>
      </c>
    </row>
    <row r="42" spans="1:17" x14ac:dyDescent="0.2">
      <c r="A42" s="36" t="s">
        <v>52</v>
      </c>
      <c r="B42" s="37" t="s">
        <v>48</v>
      </c>
      <c r="C42" s="38">
        <v>57351.47292</v>
      </c>
      <c r="D42" s="38">
        <v>1.1000000000000001E-3</v>
      </c>
      <c r="E42">
        <f t="shared" si="0"/>
        <v>13446.182622330029</v>
      </c>
      <c r="O42">
        <f t="shared" ca="1" si="2"/>
        <v>-1.191280150725138E-2</v>
      </c>
      <c r="Q42" s="2">
        <f t="shared" si="3"/>
        <v>42332.97292</v>
      </c>
    </row>
    <row r="43" spans="1:17" x14ac:dyDescent="0.2">
      <c r="A43" s="36" t="s">
        <v>52</v>
      </c>
      <c r="B43" s="37" t="s">
        <v>49</v>
      </c>
      <c r="C43" s="38">
        <v>57351.607239999998</v>
      </c>
      <c r="D43" s="38">
        <v>8.0000000000000004E-4</v>
      </c>
      <c r="E43">
        <f t="shared" si="0"/>
        <v>13446.679338500659</v>
      </c>
      <c r="O43">
        <f t="shared" ca="1" si="2"/>
        <v>-1.191280150725138E-2</v>
      </c>
      <c r="Q43" s="2">
        <f t="shared" si="3"/>
        <v>42333.107239999998</v>
      </c>
    </row>
    <row r="44" spans="1:17" x14ac:dyDescent="0.2">
      <c r="A44" s="36" t="s">
        <v>52</v>
      </c>
      <c r="B44" s="37" t="s">
        <v>49</v>
      </c>
      <c r="C44" s="38">
        <v>57351.60802</v>
      </c>
      <c r="D44" s="38">
        <v>5.9999999999999995E-4</v>
      </c>
      <c r="E44">
        <f t="shared" si="0"/>
        <v>13446.682222945374</v>
      </c>
      <c r="O44">
        <f t="shared" ca="1" si="2"/>
        <v>-1.191280150725138E-2</v>
      </c>
      <c r="Q44" s="2">
        <f t="shared" si="3"/>
        <v>42333.10802</v>
      </c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heetProtection sheet="1"/>
  <phoneticPr fontId="7" type="noConversion"/>
  <hyperlinks>
    <hyperlink ref="H1890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2024-01-23T04:52:39Z</dcterms:modified>
</cp:coreProperties>
</file>