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2679219-A286-419D-9845-DE12F354AE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Q23" i="1"/>
  <c r="Q24" i="1"/>
  <c r="C8" i="1"/>
  <c r="E22" i="1"/>
  <c r="F22" i="1"/>
  <c r="G22" i="1"/>
  <c r="K22" i="1"/>
  <c r="E21" i="1"/>
  <c r="F21" i="1"/>
  <c r="G21" i="1"/>
  <c r="I21" i="1"/>
  <c r="D8" i="1"/>
  <c r="F16" i="1"/>
  <c r="C17" i="1"/>
  <c r="Q21" i="1"/>
  <c r="E24" i="1"/>
  <c r="F24" i="1"/>
  <c r="G24" i="1"/>
  <c r="K24" i="1"/>
  <c r="E23" i="1"/>
  <c r="F23" i="1"/>
  <c r="G23" i="1"/>
  <c r="K23" i="1"/>
  <c r="C12" i="1"/>
  <c r="C11" i="1"/>
  <c r="O23" i="1" l="1"/>
  <c r="O21" i="1"/>
  <c r="O22" i="1"/>
  <c r="O24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<sst xmlns="http://schemas.openxmlformats.org/spreadsheetml/2006/main" count="58" uniqueCount="50">
  <si>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</si>
  <si>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</si>
  <si>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</si>
  <si>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</si>
  <si>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</si>
  <si>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</si>
  <si>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</si>
  <si>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</si>
  <si>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</si>
  <si>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</si>
  <si>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</si>
  <si>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</si>
  <si>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</si>
  <si>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</si>
  <si>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</si>
  <si>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</si>
  <si>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</si>
  <si>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</si>
  <si>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</si>
  <si>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</si>
  <si>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</si>
  <si>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</si>
  <si>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</si>
  <si>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</si>
  <si>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</si>
  <si>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</si>
  <si>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</si>
  <si>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</si>
  <si>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</si>
  <si>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</si>
  <si>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</si>
  <si>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</si>
  <si>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</si>
  <si>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</si>
  <si>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</si>
  <si>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</si>
  <si>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</si>
  <si>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</si>
  <si>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</si>
  <si>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</si>
  <si>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</si>
  <si>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V0838 Cep  </t>
  </si>
  <si>
    <t>2017K</t>
  </si>
  <si>
    <t>G4251-1104</t>
  </si>
  <si>
    <t xml:space="preserve">EB        </t>
  </si>
  <si>
    <t>pr_6</t>
  </si>
  <si>
    <t>V0838 Cep   / GSC 4251-1104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</si>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</sst>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V0838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D-4B5B-910F-08C4450336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2D-4B5B-910F-08C4450336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2D-4B5B-910F-08C4450336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6.0664999997243285E-2</c:v>
                </c:pt>
                <c:pt idx="2">
                  <c:v>6.0781000000133645E-2</c:v>
                </c:pt>
                <c:pt idx="3">
                  <c:v>-0.12966249999590218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2D-4B5B-910F-08C4450336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2D-4B5B-910F-08C4450336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2D-4B5B-910F-08C4450336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2D-4B5B-910F-08C4450336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2.9293718504615986</c:v>
                </c:pt>
                <c:pt idx="1">
                  <c:v>6.0988262288300454E-2</c:v>
                </c:pt>
                <c:pt idx="2">
                  <c:v>6.0456834110778956E-2</c:v>
                </c:pt>
                <c:pt idx="3">
                  <c:v>-0.12966159639760422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2D-4B5B-910F-08C4450336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10795</c:v>
                </c:pt>
                <c:pt idx="2">
                  <c:v>10797</c:v>
                </c:pt>
                <c:pt idx="3">
                  <c:v>11512.5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2D-4B5B-910F-08C44503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396888"/>
        <c:axId val="1"/>
      </c:scatterChart>
      <c:valAx>
        <c:axId val="71939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39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7C765F-453E-89C6-2F4B-D74E93F68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21.023700000000002</v>
      </c>
      <c r="L1" s="32">
        <v>62.505480000000006</v>
      </c>
      <c r="M1" s="33">
        <v>51502.745999999999</v>
      </c>
      <c r="N1" s="33">
        <v>0.53197700000000003</v>
      </c>
      <c r="O1" s="31" t="s">
        <v>44</v>
      </c>
      <c r="P1" s="42">
        <v>12.5</v>
      </c>
      <c r="Q1" s="42">
        <v>13.05</v>
      </c>
      <c r="R1" s="43" t="s">
        <v>45</v>
      </c>
    </row>
    <row r="2" spans="1:18" x14ac:dyDescent="0.2">
      <c r="A2" t="s">
        <v>23</v>
      </c>
      <c r="B2" t="s">
        <v>44</v>
      </c>
      <c r="C2" s="29"/>
      <c r="D2" s="3"/>
    </row>
    <row r="3" spans="1:18" ht="13.5" thickBot="1" x14ac:dyDescent="0.25"/>
    <row r="4" spans="1:18" ht="14.25" thickTop="1" thickBot="1" x14ac:dyDescent="0.25">
      <c r="A4" s="5" t="s">
        <v>0</v>
      </c>
      <c r="C4" s="26">
        <v>51502.745999999999</v>
      </c>
      <c r="D4" s="27">
        <v>0.53197700000000003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47">
        <v>51502.745999999999</v>
      </c>
      <c r="D7" s="28" t="s">
        <v>47</v>
      </c>
    </row>
    <row r="8" spans="1:18" x14ac:dyDescent="0.2">
      <c r="A8" t="s">
        <v>3</v>
      </c>
      <c r="C8" s="47">
        <f>N1</f>
        <v>0.53197700000000003</v>
      </c>
      <c r="D8" s="28" t="str">
        <f>D7</f>
        <v>GCVS</v>
      </c>
    </row>
    <row r="9" spans="1:18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INTERCEPT(INDIRECT($D$9):G992,INDIRECT($C$9):F992)</f>
        <v>2.9293718504615986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SLOPE(INDIRECT($D$9):G992,INDIRECT($C$9):F992)</f>
        <v>-2.6571408876084282E-4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57626.73569526065</v>
      </c>
      <c r="E15" s="14" t="s">
        <v>34</v>
      </c>
      <c r="F15" s="34">
        <v>1</v>
      </c>
    </row>
    <row r="16" spans="1:18" x14ac:dyDescent="0.2">
      <c r="A16" s="16" t="s">
        <v>4</v>
      </c>
      <c r="B16" s="10"/>
      <c r="C16" s="17">
        <f ca="1">+C8+C12</f>
        <v>0.53171128591123917</v>
      </c>
      <c r="E16" s="14" t="s">
        <v>30</v>
      </c>
      <c r="F16" s="35">
        <f ca="1">NOW()+15018.5+$C$5/24</f>
        <v>60332.754497453701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16599.5</v>
      </c>
    </row>
    <row r="18" spans="1:21" ht="14.25" thickTop="1" thickBot="1" x14ac:dyDescent="0.25">
      <c r="A18" s="16" t="s">
        <v>5</v>
      </c>
      <c r="B18" s="10"/>
      <c r="C18" s="19">
        <f ca="1">+C15</f>
        <v>57626.73569526065</v>
      </c>
      <c r="D18" s="20">
        <f ca="1">+C16</f>
        <v>0.53171128591123917</v>
      </c>
      <c r="E18" s="14" t="s">
        <v>36</v>
      </c>
      <c r="F18" s="23">
        <f ca="1">ROUND(2*(F16-$C$15)/$C$16,0)/2+F15</f>
        <v>5090.5</v>
      </c>
    </row>
    <row r="19" spans="1:21" ht="13.5" thickTop="1" x14ac:dyDescent="0.2">
      <c r="E19" s="14" t="s">
        <v>31</v>
      </c>
      <c r="F19" s="18">
        <f ca="1">+$C$15+$C$16*F18-15018.5-$C$5/24</f>
        <v>45315.307829525147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51502.745999999999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2.9293718504615986</v>
      </c>
      <c r="Q21" s="2">
        <f>+C21-15018.5</f>
        <v>36484.245999999999</v>
      </c>
    </row>
    <row r="22" spans="1:21" x14ac:dyDescent="0.2">
      <c r="A22" s="44" t="s">
        <v>49</v>
      </c>
      <c r="B22" s="45" t="s">
        <v>48</v>
      </c>
      <c r="C22" s="46">
        <v>57245.498379999997</v>
      </c>
      <c r="D22" s="46">
        <v>2.9999999999999997E-4</v>
      </c>
      <c r="E22">
        <f>+(C22-C$7)/C$8</f>
        <v>10795.114036885048</v>
      </c>
      <c r="F22">
        <f>ROUND(2*E22,0)/2</f>
        <v>10795</v>
      </c>
      <c r="G22">
        <f>+C22-(C$7+F22*C$8)</f>
        <v>6.0664999997243285E-2</v>
      </c>
      <c r="K22">
        <f>+G22</f>
        <v>6.0664999997243285E-2</v>
      </c>
      <c r="O22">
        <f ca="1">+C$11+C$12*$F22</f>
        <v>6.0988262288300454E-2</v>
      </c>
      <c r="Q22" s="2">
        <f>+C22-15018.5</f>
        <v>42226.998379999997</v>
      </c>
    </row>
    <row r="23" spans="1:21" x14ac:dyDescent="0.2">
      <c r="A23" s="44" t="s">
        <v>49</v>
      </c>
      <c r="B23" s="45" t="s">
        <v>48</v>
      </c>
      <c r="C23" s="46">
        <v>57246.562449999998</v>
      </c>
      <c r="D23" s="46">
        <v>2.0000000000000001E-4</v>
      </c>
      <c r="E23">
        <f>+(C23-C$7)/C$8</f>
        <v>10797.11425493959</v>
      </c>
      <c r="F23">
        <f>ROUND(2*E23,0)/2</f>
        <v>10797</v>
      </c>
      <c r="G23">
        <f>+C23-(C$7+F23*C$8)</f>
        <v>6.0781000000133645E-2</v>
      </c>
      <c r="K23">
        <f>+G23</f>
        <v>6.0781000000133645E-2</v>
      </c>
      <c r="O23">
        <f ca="1">+C$11+C$12*$F23</f>
        <v>6.0456834110778956E-2</v>
      </c>
      <c r="Q23" s="2">
        <f>+C23-15018.5</f>
        <v>42228.062449999998</v>
      </c>
    </row>
    <row r="24" spans="1:21" x14ac:dyDescent="0.2">
      <c r="A24" s="44" t="s">
        <v>49</v>
      </c>
      <c r="B24" s="45" t="s">
        <v>48</v>
      </c>
      <c r="C24" s="46">
        <v>57627.001550000001</v>
      </c>
      <c r="D24" s="46">
        <v>1E-4</v>
      </c>
      <c r="E24">
        <f>+(C24-C$7)/C$8</f>
        <v>11512.256262958739</v>
      </c>
      <c r="F24">
        <f>ROUND(2*E24,0)/2</f>
        <v>11512.5</v>
      </c>
      <c r="G24">
        <f>+C24-(C$7+F24*C$8)</f>
        <v>-0.12966249999590218</v>
      </c>
      <c r="K24">
        <f>+G24</f>
        <v>-0.12966249999590218</v>
      </c>
      <c r="O24">
        <f ca="1">+C$11+C$12*$F24</f>
        <v>-0.12966159639760422</v>
      </c>
      <c r="Q24" s="2">
        <f>+C24-15018.5</f>
        <v>42608.501550000001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2024-01-23T05:06:28Z</dcterms:modified>
</cp:coreProperties>
</file>