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D5E2C14-AB25-4330-8C3D-F8C9D5C4098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D9" i="1"/>
  <c r="E9" i="1"/>
  <c r="A21" i="1"/>
  <c r="F16" i="1"/>
  <c r="F17" i="1" s="1"/>
  <c r="E22" i="1"/>
  <c r="F22" i="1" s="1"/>
  <c r="G22" i="1" s="1"/>
  <c r="K22" i="1" s="1"/>
  <c r="C21" i="1"/>
  <c r="C17" i="1"/>
  <c r="E21" i="1"/>
  <c r="F21" i="1" s="1"/>
  <c r="G21" i="1" s="1"/>
  <c r="I21" i="1" s="1"/>
  <c r="Q21" i="1"/>
  <c r="C11" i="1"/>
  <c r="C12" i="1"/>
  <c r="C16" i="1" l="1"/>
  <c r="D18" i="1" s="1"/>
  <c r="O22" i="1"/>
  <c r="O21" i="1"/>
  <c r="C15" i="1"/>
  <c r="C18" i="1" l="1"/>
  <c r="F18" i="1"/>
  <c r="F19" i="1" s="1"/>
</calcChain>
</file>

<file path=xl/sharedStrings.xml><?xml version="1.0" encoding="utf-8"?>
<sst xmlns="http://schemas.openxmlformats.org/spreadsheetml/2006/main" count="54" uniqueCount="50">
  <si>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</si>
  <si>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</si>
  <si>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</si>
  <si>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</si>
  <si>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</si>
  <si>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</si>
  <si>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</si>
  <si>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</si>
  <si>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</si>
  <si>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</si>
  <si>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</si>
  <si>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</si>
  <si>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</si>
  <si>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</si>
  <si>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</si>
  <si>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</si>
  <si>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</si>
  <si>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</si>
  <si>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</si>
  <si>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</si>
  <si>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</si>
  <si>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</si>
  <si>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</si>
  <si>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</si>
  <si>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</si>
  <si>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</si>
  <si>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</si>
  <si>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</si>
  <si>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</si>
  <si>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</si>
  <si>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</si>
  <si>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</si>
  <si>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</si>
  <si>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</si>
  <si>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</si>
  <si>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</si>
  <si>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</si>
  <si>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</si>
  <si>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</si>
  <si>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</si>
  <si>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</si>
  <si>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V0845 Cep</t>
  </si>
  <si>
    <t>2015L</t>
  </si>
  <si>
    <t>G4590-1050</t>
  </si>
  <si>
    <t>21.1531.2</t>
  </si>
  <si>
    <t>EW:</t>
  </si>
  <si>
    <t>V0845 Cep / GSC 4590-1050</t>
  </si>
  <si>
    <t>GCVS</t>
  </si>
  <si>
    <t>OEJV 0168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</si>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</sst>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2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6" fillId="0" borderId="1" xfId="0" applyNumberFormat="1" applyFont="1" applyBorder="1" applyAlignment="1">
      <alignment horizontal="left" vertical="center"/>
    </xf>
    <xf numFmtId="0" fontId="15" fillId="0" borderId="1" xfId="0" applyNumberFormat="1" applyFont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4" fillId="0" borderId="1" xfId="0" applyFont="1" applyBorder="1">
      <alignment vertical="top"/>
    </xf>
    <xf numFmtId="0" fontId="1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V0845 Cep - O-C Diagr.</a:t>
            </a:r>
          </a:p>
        </c:rich>
      </c:tx>
      <c:layout>
        <c:manualLayout>
          <c:xMode val="edge"/>
          <c:yMode val="edge"/>
          <c:x val="0.376942355889724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13957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A1-4B47-91CB-D4D80159F43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13957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A1-4B47-91CB-D4D80159F43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13957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A1-4B47-91CB-D4D80159F43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13957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-5.3510999998252373E-2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A1-4B47-91CB-D4D80159F43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13957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AA1-4B47-91CB-D4D80159F43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13957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AA1-4B47-91CB-D4D80159F43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13957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AA1-4B47-91CB-D4D80159F43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13957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-5.3510999998252373E-2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AA1-4B47-91CB-D4D80159F43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13957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AA1-4B47-91CB-D4D80159F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807312"/>
        <c:axId val="1"/>
      </c:scatterChart>
      <c:valAx>
        <c:axId val="914807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807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E980DE7-0876-C703-291B-079E462B9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>
      <c r="A1" s="1" t="s">
        <v>46</v>
      </c>
      <c r="F1" s="38" t="s">
        <v>41</v>
      </c>
      <c r="G1" s="31" t="s">
        <v>42</v>
      </c>
      <c r="H1" s="39"/>
      <c r="I1" s="40" t="s">
        <v>43</v>
      </c>
      <c r="J1" s="38" t="s">
        <v>41</v>
      </c>
      <c r="K1" s="33" t="s">
        <v>44</v>
      </c>
      <c r="L1" s="34">
        <v>78.005499999999998</v>
      </c>
      <c r="M1" s="35">
        <v>51475.79</v>
      </c>
      <c r="N1" s="35">
        <v>0.38616299999999998</v>
      </c>
      <c r="O1" s="32" t="s">
        <v>45</v>
      </c>
    </row>
    <row r="2" spans="1:15">
      <c r="A2" t="s">
        <v>23</v>
      </c>
      <c r="B2" t="s">
        <v>45</v>
      </c>
      <c r="C2" s="30"/>
      <c r="D2" s="3"/>
    </row>
    <row r="3" spans="1:15" ht="13.5" thickBot="1"/>
    <row r="4" spans="1:15" ht="14.25" thickTop="1" thickBot="1">
      <c r="A4" s="5" t="s">
        <v>0</v>
      </c>
      <c r="C4" s="27">
        <v>51475.79</v>
      </c>
      <c r="D4" s="28">
        <v>0.38616299999999998</v>
      </c>
    </row>
    <row r="5" spans="1:15" ht="13.5" thickTop="1">
      <c r="A5" s="9" t="s">
        <v>28</v>
      </c>
      <c r="B5" s="10"/>
      <c r="C5" s="11">
        <v>-9.5</v>
      </c>
      <c r="D5" s="10" t="s">
        <v>29</v>
      </c>
      <c r="E5" s="10"/>
    </row>
    <row r="6" spans="1:15">
      <c r="A6" s="5" t="s">
        <v>1</v>
      </c>
    </row>
    <row r="7" spans="1:15">
      <c r="A7" t="s">
        <v>2</v>
      </c>
      <c r="C7" s="44">
        <v>51475.79</v>
      </c>
      <c r="D7" s="29" t="s">
        <v>47</v>
      </c>
    </row>
    <row r="8" spans="1:15">
      <c r="A8" t="s">
        <v>3</v>
      </c>
      <c r="C8" s="44">
        <v>0.38616299999999998</v>
      </c>
      <c r="D8" s="29" t="s">
        <v>47</v>
      </c>
    </row>
    <row r="9" spans="1:15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>
      <c r="A10" s="10"/>
      <c r="B10" s="10"/>
      <c r="C10" s="4" t="s">
        <v>19</v>
      </c>
      <c r="D10" s="4" t="s">
        <v>20</v>
      </c>
      <c r="E10" s="10"/>
    </row>
    <row r="11" spans="1:15">
      <c r="A11" s="10" t="s">
        <v>15</v>
      </c>
      <c r="B11" s="10"/>
      <c r="C11" s="21">
        <f ca="1">INTERCEPT(INDIRECT($E$9):G992,INDIRECT($D$9):F992)</f>
        <v>0</v>
      </c>
      <c r="D11" s="3"/>
      <c r="E11" s="10"/>
    </row>
    <row r="12" spans="1:15">
      <c r="A12" s="10" t="s">
        <v>16</v>
      </c>
      <c r="B12" s="10"/>
      <c r="C12" s="21">
        <f ca="1">SLOPE(INDIRECT($E$9):G992,INDIRECT($D$9):F992)</f>
        <v>-3.8339901123631423E-6</v>
      </c>
      <c r="D12" s="3"/>
      <c r="E12" s="10"/>
    </row>
    <row r="13" spans="1:15">
      <c r="A13" s="10" t="s">
        <v>18</v>
      </c>
      <c r="B13" s="10"/>
      <c r="C13" s="3" t="s">
        <v>13</v>
      </c>
    </row>
    <row r="14" spans="1:15">
      <c r="A14" s="10"/>
      <c r="B14" s="10"/>
      <c r="C14" s="10"/>
    </row>
    <row r="15" spans="1:15">
      <c r="A15" s="12" t="s">
        <v>17</v>
      </c>
      <c r="B15" s="10"/>
      <c r="C15" s="13">
        <f ca="1">(C7+C11)+(C8+C12)*INT(MAX(F21:F3533))</f>
        <v>56865.413480000003</v>
      </c>
      <c r="E15" s="14" t="s">
        <v>34</v>
      </c>
      <c r="F15" s="36">
        <v>1</v>
      </c>
    </row>
    <row r="16" spans="1:15">
      <c r="A16" s="16" t="s">
        <v>4</v>
      </c>
      <c r="B16" s="10"/>
      <c r="C16" s="17">
        <f ca="1">+C8+C12</f>
        <v>0.38615916600988759</v>
      </c>
      <c r="E16" s="14" t="s">
        <v>30</v>
      </c>
      <c r="F16" s="37">
        <f ca="1">NOW()+15018.5+$C$5/24</f>
        <v>60332.758743634258</v>
      </c>
    </row>
    <row r="17" spans="1:18" ht="13.5" thickBot="1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22937</v>
      </c>
    </row>
    <row r="18" spans="1:18" ht="14.25" thickTop="1" thickBot="1">
      <c r="A18" s="16" t="s">
        <v>5</v>
      </c>
      <c r="B18" s="10"/>
      <c r="C18" s="19">
        <f ca="1">+C15</f>
        <v>56865.413480000003</v>
      </c>
      <c r="D18" s="20">
        <f ca="1">+C16</f>
        <v>0.38615916600988759</v>
      </c>
      <c r="E18" s="14" t="s">
        <v>36</v>
      </c>
      <c r="F18" s="23">
        <f ca="1">ROUND(2*(F16-$C$15)/$C$16,0)/2+F15</f>
        <v>8980</v>
      </c>
    </row>
    <row r="19" spans="1:18" ht="13.5" thickTop="1">
      <c r="E19" s="14" t="s">
        <v>31</v>
      </c>
      <c r="F19" s="18">
        <f ca="1">+$C$15+$C$16*F18-15018.5-$C$5/24</f>
        <v>45315.018624102129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>
      <c r="A21" t="str">
        <f>D7</f>
        <v>GCVS</v>
      </c>
      <c r="C21" s="8">
        <f>C$7</f>
        <v>51475.79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36457.29</v>
      </c>
    </row>
    <row r="22" spans="1:18">
      <c r="A22" s="41" t="s">
        <v>48</v>
      </c>
      <c r="B22" s="42" t="s">
        <v>49</v>
      </c>
      <c r="C22" s="43">
        <v>56865.413480000003</v>
      </c>
      <c r="D22" s="41">
        <v>6.9999999999999999E-4</v>
      </c>
      <c r="E22">
        <f>+(C22-C$7)/C$8</f>
        <v>13956.861428982067</v>
      </c>
      <c r="F22">
        <f>ROUND(2*E22,0)/2</f>
        <v>13957</v>
      </c>
      <c r="G22">
        <f>+C22-(C$7+F22*C$8)</f>
        <v>-5.3510999998252373E-2</v>
      </c>
      <c r="K22">
        <f>+G22</f>
        <v>-5.3510999998252373E-2</v>
      </c>
      <c r="O22">
        <f ca="1">+C$11+C$12*$F22</f>
        <v>-5.3510999998252373E-2</v>
      </c>
      <c r="Q22" s="2">
        <f>+C22-15018.5</f>
        <v>41846.913480000003</v>
      </c>
    </row>
    <row r="23" spans="1:18">
      <c r="C23" s="8"/>
      <c r="D23" s="8"/>
      <c r="Q23" s="2"/>
    </row>
    <row r="24" spans="1:18">
      <c r="C24" s="8"/>
      <c r="D24" s="8"/>
      <c r="Q24" s="2"/>
    </row>
    <row r="25" spans="1:18">
      <c r="C25" s="8"/>
      <c r="D25" s="8"/>
      <c r="Q25" s="2"/>
    </row>
    <row r="26" spans="1:18">
      <c r="C26" s="8"/>
      <c r="D26" s="8"/>
      <c r="Q26" s="2"/>
    </row>
    <row r="27" spans="1:18">
      <c r="C27" s="8"/>
      <c r="D27" s="8"/>
      <c r="Q27" s="2"/>
    </row>
    <row r="28" spans="1:18">
      <c r="C28" s="8"/>
      <c r="D28" s="8"/>
      <c r="Q28" s="2"/>
    </row>
    <row r="29" spans="1:18">
      <c r="C29" s="8"/>
      <c r="D29" s="8"/>
      <c r="Q29" s="2"/>
    </row>
    <row r="30" spans="1:18">
      <c r="C30" s="8"/>
      <c r="D30" s="8"/>
      <c r="Q30" s="2"/>
    </row>
    <row r="31" spans="1:18">
      <c r="C31" s="8"/>
      <c r="D31" s="8"/>
      <c r="Q31" s="2"/>
    </row>
    <row r="32" spans="1:18">
      <c r="C32" s="8"/>
      <c r="D32" s="8"/>
      <c r="Q32" s="2"/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2024-01-23T05:12:35Z</dcterms:modified>
</cp:coreProperties>
</file>