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D5E2C14-AB25-4330-8C3D-F8C9D5C409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A21" i="1"/>
  <c r="F16" i="1"/>
  <c r="F17" i="1" s="1"/>
  <c r="E22" i="1"/>
  <c r="F22" i="1" s="1"/>
  <c r="G22" i="1" s="1"/>
  <c r="K22" i="1" s="1"/>
  <c r="C21" i="1"/>
  <c r="C17" i="1"/>
  <c r="E21" i="1"/>
  <c r="F21" i="1" s="1"/>
  <c r="G21" i="1" s="1"/>
  <c r="I21" i="1" s="1"/>
  <c r="Q21" i="1"/>
  <c r="C11" i="1"/>
  <c r="C12" i="1"/>
  <c r="C16" i="1" l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<sst xmlns="http://schemas.openxmlformats.org/spreadsheetml/2006/main" count="54" uniqueCount="50">
  <si>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</si>
  <si>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</si>
  <si>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</si>
  <si>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</si>
  <si>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</si>
  <si>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</si>
  <si>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</si>
  <si>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</si>
  <si>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</si>
  <si>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</si>
  <si>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</si>
  <si>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</si>
  <si>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</si>
  <si>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</si>
  <si>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</si>
  <si>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</si>
  <si>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</si>
  <si>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</si>
  <si>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</si>
  <si>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</si>
  <si>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</si>
  <si>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</si>
  <si>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</si>
  <si>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</si>
  <si>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</si>
  <si>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</si>
  <si>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</si>
  <si>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</si>
  <si>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</si>
  <si>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</si>
  <si>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</si>
  <si>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</si>
  <si>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</si>
  <si>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</si>
  <si>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</si>
  <si>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</si>
  <si>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</si>
  <si>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</si>
  <si>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</si>
  <si>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</si>
  <si>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</si>
  <si>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V0845 Cep</t>
  </si>
  <si>
    <t>2015L</t>
  </si>
  <si>
    <t>G4590-1050</t>
  </si>
  <si>
    <t>21.1531.2</t>
  </si>
  <si>
    <t>EW:</t>
  </si>
  <si>
    <t>V0845 Cep / GSC 4590-1050</t>
  </si>
  <si>
    <t>GCVS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</si>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</sst>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0" borderId="1" xfId="0" applyFont="1" applyBorder="1">
      <alignment vertical="top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V0845 Cep - O-C Diagr.</a:t>
            </a:r>
          </a:p>
        </c:rich>
      </c:tx>
      <c:layout>
        <c:manualLayout>
          <c:xMode val="edge"/>
          <c:yMode val="edge"/>
          <c:x val="0.376942355889724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1-4B47-91CB-D4D80159F4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A1-4B47-91CB-D4D80159F4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A1-4B47-91CB-D4D80159F4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-5.3510999998252373E-2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A1-4B47-91CB-D4D80159F4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A1-4B47-91CB-D4D80159F4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A1-4B47-91CB-D4D80159F4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A1-4B47-91CB-D4D80159F4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-5.3510999998252373E-2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A1-4B47-91CB-D4D80159F43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A1-4B47-91CB-D4D80159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07312"/>
        <c:axId val="1"/>
      </c:scatterChart>
      <c:valAx>
        <c:axId val="91480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0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980DE7-0876-C703-291B-079E462B9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46</v>
      </c>
      <c r="F1" s="38" t="s">
        <v>41</v>
      </c>
      <c r="G1" s="31" t="s">
        <v>42</v>
      </c>
      <c r="H1" s="39"/>
      <c r="I1" s="40" t="s">
        <v>43</v>
      </c>
      <c r="J1" s="38" t="s">
        <v>41</v>
      </c>
      <c r="K1" s="33" t="s">
        <v>44</v>
      </c>
      <c r="L1" s="34">
        <v>78.005499999999998</v>
      </c>
      <c r="M1" s="35">
        <v>51475.79</v>
      </c>
      <c r="N1" s="35">
        <v>0.38616299999999998</v>
      </c>
      <c r="O1" s="32" t="s">
        <v>45</v>
      </c>
    </row>
    <row r="2" spans="1:15">
      <c r="A2" t="s">
        <v>23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51475.79</v>
      </c>
      <c r="D4" s="28">
        <v>0.38616299999999998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4">
        <v>51475.79</v>
      </c>
      <c r="D7" s="29" t="s">
        <v>47</v>
      </c>
    </row>
    <row r="8" spans="1:15">
      <c r="A8" t="s">
        <v>3</v>
      </c>
      <c r="C8" s="44">
        <v>0.38616299999999998</v>
      </c>
      <c r="D8" s="29" t="s">
        <v>47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-3.8339901123631423E-6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56865.413480000003</v>
      </c>
      <c r="E15" s="14" t="s">
        <v>34</v>
      </c>
      <c r="F15" s="36">
        <v>1</v>
      </c>
    </row>
    <row r="16" spans="1:15">
      <c r="A16" s="16" t="s">
        <v>4</v>
      </c>
      <c r="B16" s="10"/>
      <c r="C16" s="17">
        <f ca="1">+C8+C12</f>
        <v>0.38615916600988759</v>
      </c>
      <c r="E16" s="14" t="s">
        <v>30</v>
      </c>
      <c r="F16" s="37">
        <f ca="1">NOW()+15018.5+$C$5/24</f>
        <v>60332.758743634258</v>
      </c>
    </row>
    <row r="17" spans="1:18" ht="13.5" thickBot="1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22937</v>
      </c>
    </row>
    <row r="18" spans="1:18" ht="14.25" thickTop="1" thickBot="1">
      <c r="A18" s="16" t="s">
        <v>5</v>
      </c>
      <c r="B18" s="10"/>
      <c r="C18" s="19">
        <f ca="1">+C15</f>
        <v>56865.413480000003</v>
      </c>
      <c r="D18" s="20">
        <f ca="1">+C16</f>
        <v>0.38615916600988759</v>
      </c>
      <c r="E18" s="14" t="s">
        <v>36</v>
      </c>
      <c r="F18" s="23">
        <f ca="1">ROUND(2*(F16-$C$15)/$C$16,0)/2+F15</f>
        <v>8980</v>
      </c>
    </row>
    <row r="19" spans="1:18" ht="13.5" thickTop="1">
      <c r="E19" s="14" t="s">
        <v>31</v>
      </c>
      <c r="F19" s="18">
        <f ca="1">+$C$15+$C$16*F18-15018.5-$C$5/24</f>
        <v>45315.018624102129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tr">
        <f>D7</f>
        <v>GCVS</v>
      </c>
      <c r="C21" s="8">
        <f>C$7</f>
        <v>51475.79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36457.29</v>
      </c>
    </row>
    <row r="22" spans="1:18">
      <c r="A22" s="41" t="s">
        <v>48</v>
      </c>
      <c r="B22" s="42" t="s">
        <v>49</v>
      </c>
      <c r="C22" s="43">
        <v>56865.413480000003</v>
      </c>
      <c r="D22" s="41">
        <v>6.9999999999999999E-4</v>
      </c>
      <c r="E22">
        <f>+(C22-C$7)/C$8</f>
        <v>13956.861428982067</v>
      </c>
      <c r="F22">
        <f>ROUND(2*E22,0)/2</f>
        <v>13957</v>
      </c>
      <c r="G22">
        <f>+C22-(C$7+F22*C$8)</f>
        <v>-5.3510999998252373E-2</v>
      </c>
      <c r="K22">
        <f>+G22</f>
        <v>-5.3510999998252373E-2</v>
      </c>
      <c r="O22">
        <f ca="1">+C$11+C$12*$F22</f>
        <v>-5.3510999998252373E-2</v>
      </c>
      <c r="Q22" s="2">
        <f>+C22-15018.5</f>
        <v>41846.913480000003</v>
      </c>
    </row>
    <row r="23" spans="1:18">
      <c r="C23" s="8"/>
      <c r="D23" s="8"/>
      <c r="Q23" s="2"/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2024-01-23T05:12:35Z</dcterms:modified>
</cp:coreProperties>
</file>