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2B3A23-3A05-4A44-A07C-0132F409F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C8" i="1"/>
  <c r="E21" i="1"/>
  <c r="F21" i="1"/>
  <c r="G21" i="1"/>
  <c r="I21" i="1"/>
  <c r="D9" i="1"/>
  <c r="C9" i="1"/>
  <c r="E22" i="1"/>
  <c r="F22" i="1"/>
  <c r="G22" i="1"/>
  <c r="K22" i="1"/>
  <c r="Q25" i="1"/>
  <c r="Q22" i="1"/>
  <c r="Q23" i="1"/>
  <c r="Q24" i="1"/>
  <c r="D8" i="1"/>
  <c r="F16" i="1"/>
  <c r="C17" i="1"/>
  <c r="Q21" i="1"/>
  <c r="E23" i="1"/>
  <c r="F23" i="1"/>
  <c r="G23" i="1"/>
  <c r="E24" i="1"/>
  <c r="F24" i="1"/>
  <c r="G24" i="1"/>
  <c r="K24" i="1"/>
  <c r="E25" i="1"/>
  <c r="F25" i="1"/>
  <c r="G25" i="1"/>
  <c r="K25" i="1"/>
  <c r="K23" i="1"/>
  <c r="C11" i="1"/>
  <c r="C12" i="1"/>
  <c r="O27" i="1" l="1"/>
  <c r="O26" i="1"/>
  <c r="C16" i="1"/>
  <c r="D18" i="1" s="1"/>
  <c r="O23" i="1"/>
  <c r="O25" i="1"/>
  <c r="C15" i="1"/>
  <c r="O24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<sst xmlns="http://schemas.openxmlformats.org/spreadsheetml/2006/main" count="65" uniqueCount="53">
  <si>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</si>
  <si>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</si>
  <si>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</si>
  <si>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</si>
  <si>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</si>
  <si>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</si>
  <si>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</si>
  <si>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</si>
  <si>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</si>
  <si>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</si>
  <si>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</si>
  <si>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</si>
  <si>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</si>
  <si>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</si>
  <si>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</si>
  <si>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</si>
  <si>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</si>
  <si>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</si>
  <si>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</si>
  <si>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</si>
  <si>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</si>
  <si>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</si>
  <si>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</si>
  <si>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</si>
  <si>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</si>
  <si>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</si>
  <si>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</si>
  <si>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</si>
  <si>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</si>
  <si>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</si>
  <si>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</si>
  <si>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</si>
  <si>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</si>
  <si>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</si>
  <si>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</si>
  <si>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</si>
  <si>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</si>
  <si>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</si>
  <si>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</si>
  <si>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</si>
  <si>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</si>
  <si>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</si>
  <si>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V0890 Cep  </t>
  </si>
  <si>
    <t>2017K</t>
  </si>
  <si>
    <t>G3995-1441</t>
  </si>
  <si>
    <t xml:space="preserve">EA        </t>
  </si>
  <si>
    <t>pr_6</t>
  </si>
  <si>
    <t xml:space="preserve">O9V              </t>
  </si>
  <si>
    <t>V0890 Cep   / GSC 3995-1441</t>
  </si>
  <si>
    <t>GCVS</t>
  </si>
  <si>
    <t>IBVS 6196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</si>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</sst>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0" fillId="26" borderId="0" xfId="0" applyFill="1" applyAlignment="1"/>
    <xf numFmtId="0" fontId="31" fillId="0" borderId="0" xfId="42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V0890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E-482A-A29F-4BE752F4FE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-3.9102060000004712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E-482A-A29F-4BE752F4FE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E-482A-A29F-4BE752F4FE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-0.16951100000005681</c:v>
                </c:pt>
                <c:pt idx="2">
                  <c:v>-0.17771399999764981</c:v>
                </c:pt>
                <c:pt idx="3">
                  <c:v>-0.17556250000052387</c:v>
                </c:pt>
                <c:pt idx="4">
                  <c:v>0.46905050000350457</c:v>
                </c:pt>
                <c:pt idx="5">
                  <c:v>0.15338900000642752</c:v>
                </c:pt>
                <c:pt idx="6">
                  <c:v>0.23746550000214484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E-482A-A29F-4BE752F4FE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E-482A-A29F-4BE752F4FE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E-482A-A29F-4BE752F4FE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9.5999999999999992E-3</c:v>
                  </c:pt>
                  <c:pt idx="3">
                    <c:v>1.8700000000000001E-2</c:v>
                  </c:pt>
                  <c:pt idx="4">
                    <c:v>1.8E-3</c:v>
                  </c:pt>
                  <c:pt idx="5">
                    <c:v>2E-3</c:v>
                  </c:pt>
                  <c:pt idx="6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E-482A-A29F-4BE752F4FE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-0.83548776382592127</c:v>
                </c:pt>
                <c:pt idx="1">
                  <c:v>-7.7037443478545686E-2</c:v>
                </c:pt>
                <c:pt idx="2">
                  <c:v>-7.6698092104788396E-2</c:v>
                </c:pt>
                <c:pt idx="3">
                  <c:v>-7.6867767791667041E-2</c:v>
                </c:pt>
                <c:pt idx="4">
                  <c:v>3.4778834174456708E-2</c:v>
                </c:pt>
                <c:pt idx="5">
                  <c:v>0.22837879290294782</c:v>
                </c:pt>
                <c:pt idx="6">
                  <c:v>0.30456317631144258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E-482A-A29F-4BE752F4FE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</c:v>
                </c:pt>
                <c:pt idx="1">
                  <c:v>2237</c:v>
                </c:pt>
                <c:pt idx="2">
                  <c:v>2238</c:v>
                </c:pt>
                <c:pt idx="3">
                  <c:v>2237.5</c:v>
                </c:pt>
                <c:pt idx="4">
                  <c:v>2566.5</c:v>
                </c:pt>
                <c:pt idx="5">
                  <c:v>3137</c:v>
                </c:pt>
                <c:pt idx="6">
                  <c:v>3361.5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E-482A-A29F-4BE752F4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6352"/>
        <c:axId val="1"/>
      </c:scatterChart>
      <c:valAx>
        <c:axId val="81426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CE2C29-4F67-2E8D-464E-74F59BEE3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22.3445</v>
      </c>
      <c r="L1" s="32">
        <v>58.180469999999993</v>
      </c>
      <c r="M1" s="33">
        <v>52891.176299999999</v>
      </c>
      <c r="N1" s="33">
        <v>1.955103</v>
      </c>
      <c r="O1" s="31" t="s">
        <v>45</v>
      </c>
      <c r="P1" s="32">
        <v>9.9700000000000006</v>
      </c>
      <c r="Q1" s="32">
        <v>10.34</v>
      </c>
      <c r="R1" s="42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52891.176299999999</v>
      </c>
      <c r="D4" s="27">
        <v>1.955103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2">
        <v>52891.176299999999</v>
      </c>
      <c r="D7" s="28" t="s">
        <v>49</v>
      </c>
    </row>
    <row r="8" spans="1:19" x14ac:dyDescent="0.2">
      <c r="A8" t="s">
        <v>4</v>
      </c>
      <c r="C8" s="52">
        <f>N1</f>
        <v>1.955103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-0.83616646657343574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3.3935137375721506E-4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59462.581876500626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1.9554423513737573</v>
      </c>
      <c r="E16" s="14" t="s">
        <v>31</v>
      </c>
      <c r="F16" s="35">
        <f ca="1">NOW()+15018.5+$C$5/24</f>
        <v>60334.762425925925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3808.5</v>
      </c>
    </row>
    <row r="18" spans="1:21" ht="14.25" thickTop="1" thickBot="1" x14ac:dyDescent="0.25">
      <c r="A18" s="16" t="s">
        <v>6</v>
      </c>
      <c r="B18" s="10"/>
      <c r="C18" s="19">
        <f ca="1">+C15</f>
        <v>59462.581876500626</v>
      </c>
      <c r="D18" s="20">
        <f ca="1">+C16</f>
        <v>1.9554423513737573</v>
      </c>
      <c r="E18" s="14" t="s">
        <v>37</v>
      </c>
      <c r="F18" s="23">
        <f ca="1">ROUND(2*(F16-$C$15)/$C$16,0)/2+F15</f>
        <v>447</v>
      </c>
    </row>
    <row r="19" spans="1:21" ht="13.5" thickTop="1" x14ac:dyDescent="0.2">
      <c r="E19" s="14" t="s">
        <v>32</v>
      </c>
      <c r="F19" s="18">
        <f ca="1">+$C$15+$C$16*F18-15018.5-$C$5/24</f>
        <v>45318.560440898029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52891.176299999999</v>
      </c>
      <c r="D21" s="8" t="s">
        <v>14</v>
      </c>
      <c r="E21">
        <f>+(C21-C$7)/C$8</f>
        <v>0</v>
      </c>
      <c r="F21" s="48">
        <f>ROUND(2*E21,0)/2+2</f>
        <v>2</v>
      </c>
      <c r="G21">
        <f>+C21-(C$7+F21*C$8)</f>
        <v>-3.9102060000004712</v>
      </c>
      <c r="I21">
        <f>+G21</f>
        <v>-3.9102060000004712</v>
      </c>
      <c r="O21">
        <f ca="1">+C$11+C$12*$F21</f>
        <v>-0.83548776382592127</v>
      </c>
      <c r="Q21" s="2">
        <f>+C21-15018.5</f>
        <v>37872.676299999999</v>
      </c>
    </row>
    <row r="22" spans="1:21" x14ac:dyDescent="0.2">
      <c r="A22" s="43" t="s">
        <v>50</v>
      </c>
      <c r="B22" s="44" t="s">
        <v>51</v>
      </c>
      <c r="C22" s="45">
        <v>57264.572200000002</v>
      </c>
      <c r="D22" s="45">
        <v>3.2000000000000002E-3</v>
      </c>
      <c r="E22">
        <f>+(C22-C$7)/C$8</f>
        <v>2236.9132981740618</v>
      </c>
      <c r="F22">
        <f>ROUND(2*E22,0)/2</f>
        <v>2237</v>
      </c>
      <c r="G22">
        <f>+C22-(C$7+F22*C$8)</f>
        <v>-0.16951100000005681</v>
      </c>
      <c r="K22">
        <f>+G22</f>
        <v>-0.16951100000005681</v>
      </c>
      <c r="O22">
        <f ca="1">+C$11+C$12*$F22</f>
        <v>-7.7037443478545686E-2</v>
      </c>
      <c r="Q22" s="2">
        <f>+C22-15018.5</f>
        <v>42246.072200000002</v>
      </c>
    </row>
    <row r="23" spans="1:21" x14ac:dyDescent="0.2">
      <c r="A23" s="43" t="s">
        <v>50</v>
      </c>
      <c r="B23" s="44" t="s">
        <v>51</v>
      </c>
      <c r="C23" s="45">
        <v>57266.519099999998</v>
      </c>
      <c r="D23" s="45">
        <v>9.5999999999999992E-3</v>
      </c>
      <c r="E23">
        <f>+(C23-C$7)/C$8</f>
        <v>2237.9091024871827</v>
      </c>
      <c r="F23">
        <f>ROUND(2*E23,0)/2</f>
        <v>2238</v>
      </c>
      <c r="G23">
        <f>+C23-(C$7+F23*C$8)</f>
        <v>-0.17771399999764981</v>
      </c>
      <c r="K23">
        <f>+G23</f>
        <v>-0.17771399999764981</v>
      </c>
      <c r="O23">
        <f ca="1">+C$11+C$12*$F23</f>
        <v>-7.6698092104788396E-2</v>
      </c>
      <c r="Q23" s="2">
        <f>+C23-15018.5</f>
        <v>42248.019099999998</v>
      </c>
    </row>
    <row r="24" spans="1:21" x14ac:dyDescent="0.2">
      <c r="A24" s="43" t="s">
        <v>50</v>
      </c>
      <c r="B24" s="44" t="s">
        <v>51</v>
      </c>
      <c r="C24" s="45">
        <v>57265.543700000002</v>
      </c>
      <c r="D24" s="45">
        <v>1.8700000000000001E-2</v>
      </c>
      <c r="E24">
        <f>+(C24-C$7)/C$8</f>
        <v>2237.4102029407159</v>
      </c>
      <c r="F24">
        <f>ROUND(2*E24,0)/2</f>
        <v>2237.5</v>
      </c>
      <c r="G24">
        <f>+C24-(C$7+F24*C$8)</f>
        <v>-0.17556250000052387</v>
      </c>
      <c r="K24">
        <f>+G24</f>
        <v>-0.17556250000052387</v>
      </c>
      <c r="O24">
        <f ca="1">+C$11+C$12*$F24</f>
        <v>-7.6867767791667041E-2</v>
      </c>
      <c r="Q24" s="2">
        <f>+C24-15018.5</f>
        <v>42247.043700000002</v>
      </c>
    </row>
    <row r="25" spans="1:21" x14ac:dyDescent="0.2">
      <c r="A25" s="46" t="s">
        <v>0</v>
      </c>
      <c r="B25" s="49" t="s">
        <v>51</v>
      </c>
      <c r="C25" s="47">
        <v>57909.417200000004</v>
      </c>
      <c r="D25" s="47">
        <v>1.8E-3</v>
      </c>
      <c r="E25">
        <f>+(C25-C$7)/C$8</f>
        <v>2566.7399108896075</v>
      </c>
      <c r="F25">
        <f>ROUND(2*E25,0)/2</f>
        <v>2566.5</v>
      </c>
      <c r="G25">
        <f>+C25-(C$7+F25*C$8)</f>
        <v>0.46905050000350457</v>
      </c>
      <c r="K25">
        <f>+G25</f>
        <v>0.46905050000350457</v>
      </c>
      <c r="O25">
        <f ca="1">+C$11+C$12*$F25</f>
        <v>3.4778834174456708E-2</v>
      </c>
      <c r="Q25" s="2">
        <f>+C25-15018.5</f>
        <v>42890.917200000004</v>
      </c>
    </row>
    <row r="26" spans="1:21" x14ac:dyDescent="0.2">
      <c r="A26" s="50" t="s">
        <v>52</v>
      </c>
      <c r="B26" s="51" t="s">
        <v>51</v>
      </c>
      <c r="C26" s="53">
        <v>59024.487800000003</v>
      </c>
      <c r="D26" s="54">
        <v>2E-3</v>
      </c>
      <c r="E26">
        <f t="shared" ref="E26:E27" si="0">+(C26-C$7)/C$8</f>
        <v>3137.0784557130764</v>
      </c>
      <c r="F26">
        <f t="shared" ref="F26:F27" si="1">ROUND(2*E26,0)/2</f>
        <v>3137</v>
      </c>
      <c r="G26">
        <f t="shared" ref="G26:G27" si="2">+C26-(C$7+F26*C$8)</f>
        <v>0.15338900000642752</v>
      </c>
      <c r="K26">
        <f t="shared" ref="K26:K27" si="3">+G26</f>
        <v>0.15338900000642752</v>
      </c>
      <c r="O26">
        <f t="shared" ref="O26:O27" ca="1" si="4">+C$11+C$12*$F26</f>
        <v>0.22837879290294782</v>
      </c>
      <c r="Q26" s="2">
        <f t="shared" ref="Q26:Q27" si="5">+C26-15018.5</f>
        <v>44005.987800000003</v>
      </c>
    </row>
    <row r="27" spans="1:21" x14ac:dyDescent="0.2">
      <c r="A27" s="50" t="s">
        <v>52</v>
      </c>
      <c r="B27" s="51" t="s">
        <v>51</v>
      </c>
      <c r="C27" s="53">
        <v>59463.4925</v>
      </c>
      <c r="D27" s="54">
        <v>2.7000000000000001E-3</v>
      </c>
      <c r="E27">
        <f t="shared" si="0"/>
        <v>3361.6214593297645</v>
      </c>
      <c r="F27">
        <f t="shared" si="1"/>
        <v>3361.5</v>
      </c>
      <c r="G27">
        <f t="shared" si="2"/>
        <v>0.23746550000214484</v>
      </c>
      <c r="K27">
        <f t="shared" si="3"/>
        <v>0.23746550000214484</v>
      </c>
      <c r="O27">
        <f t="shared" ca="1" si="4"/>
        <v>0.30456317631144258</v>
      </c>
      <c r="Q27" s="2">
        <f t="shared" si="5"/>
        <v>44444.9925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99" r:id="rId1" display="http://vsolj.cetus-net.org/bulletin.html" xr:uid="{00000000-0004-0000-0000-000000000000}"/>
    <hyperlink ref="H64892" r:id="rId2" display="https://www.aavso.org/ejaavso" xr:uid="{00000000-0004-0000-0000-000001000000}"/>
    <hyperlink ref="AP1043" r:id="rId3" display="http://cdsbib.u-strasbg.fr/cgi-bin/cdsbib?1990RMxAA..21..381G" xr:uid="{00000000-0004-0000-0000-000002000000}"/>
    <hyperlink ref="AP1047" r:id="rId4" display="http://cdsbib.u-strasbg.fr/cgi-bin/cdsbib?1990RMxAA..21..381G" xr:uid="{00000000-0004-0000-0000-000003000000}"/>
    <hyperlink ref="AP1046" r:id="rId5" display="http://cdsbib.u-strasbg.fr/cgi-bin/cdsbib?1990RMxAA..21..381G" xr:uid="{00000000-0004-0000-0000-000004000000}"/>
    <hyperlink ref="AP1027" r:id="rId6" display="http://cdsbib.u-strasbg.fr/cgi-bin/cdsbib?1990RMxAA..21..381G" xr:uid="{00000000-0004-0000-0000-000005000000}"/>
    <hyperlink ref="I64899" r:id="rId7" display="http://vsolj.cetus-net.org/bulletin.html" xr:uid="{00000000-0004-0000-0000-000006000000}"/>
    <hyperlink ref="AQ1183" r:id="rId8" display="http://cdsbib.u-strasbg.fr/cgi-bin/cdsbib?1990RMxAA..21..381G" xr:uid="{00000000-0004-0000-0000-000007000000}"/>
    <hyperlink ref="AQ55949" r:id="rId9" display="http://cdsbib.u-strasbg.fr/cgi-bin/cdsbib?1990RMxAA..21..381G" xr:uid="{00000000-0004-0000-0000-000008000000}"/>
    <hyperlink ref="AQ1184" r:id="rId10" display="http://cdsbib.u-strasbg.fr/cgi-bin/cdsbib?1990RMxAA..21..381G" xr:uid="{00000000-0004-0000-0000-000009000000}"/>
    <hyperlink ref="H64896" r:id="rId11" display="https://www.aavso.org/ejaavso" xr:uid="{00000000-0004-0000-0000-00000A000000}"/>
    <hyperlink ref="H2069" r:id="rId12" display="http://vsolj.cetus-net.org/bulletin.html" xr:uid="{00000000-0004-0000-0000-00000B000000}"/>
    <hyperlink ref="AP3313" r:id="rId13" display="http://cdsbib.u-strasbg.fr/cgi-bin/cdsbib?1990RMxAA..21..381G" xr:uid="{00000000-0004-0000-0000-00000C000000}"/>
    <hyperlink ref="AP3316" r:id="rId14" display="http://cdsbib.u-strasbg.fr/cgi-bin/cdsbib?1990RMxAA..21..381G" xr:uid="{00000000-0004-0000-0000-00000D000000}"/>
    <hyperlink ref="AP3314" r:id="rId15" display="http://cdsbib.u-strasbg.fr/cgi-bin/cdsbib?1990RMxAA..21..381G" xr:uid="{00000000-0004-0000-0000-00000E000000}"/>
    <hyperlink ref="AP3298" r:id="rId16" display="http://cdsbib.u-strasbg.fr/cgi-bin/cdsbib?1990RMxAA..21..381G" xr:uid="{00000000-0004-0000-0000-00000F000000}"/>
    <hyperlink ref="I2069" r:id="rId17" display="http://vsolj.cetus-net.org/bulletin.html" xr:uid="{00000000-0004-0000-0000-000010000000}"/>
    <hyperlink ref="AQ3527" r:id="rId18" display="http://cdsbib.u-strasbg.fr/cgi-bin/cdsbib?1990RMxAA..21..381G" xr:uid="{00000000-0004-0000-0000-000011000000}"/>
    <hyperlink ref="AQ228" r:id="rId19" display="http://cdsbib.u-strasbg.fr/cgi-bin/cdsbib?1990RMxAA..21..381G" xr:uid="{00000000-0004-0000-0000-000012000000}"/>
    <hyperlink ref="AQ35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2024-01-25T05:17:53Z</dcterms:modified>
</cp:coreProperties>
</file>