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A84A36E-B9E9-4AE7-B1A2-9B887DDBDC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U24" i="1"/>
  <c r="D9" i="1"/>
  <c r="C9" i="1"/>
  <c r="Q24" i="1"/>
  <c r="E23" i="1"/>
  <c r="F23" i="1"/>
  <c r="G23" i="1"/>
  <c r="K23" i="1"/>
  <c r="Q23" i="1"/>
  <c r="E22" i="1"/>
  <c r="F22" i="1"/>
  <c r="G22" i="1"/>
  <c r="K22" i="1"/>
  <c r="Q22" i="1"/>
  <c r="F16" i="1"/>
  <c r="F17" i="1" s="1"/>
  <c r="E21" i="1"/>
  <c r="F21" i="1"/>
  <c r="G21" i="1"/>
  <c r="I21" i="1"/>
  <c r="C17" i="1"/>
  <c r="Q21" i="1"/>
  <c r="C12" i="1"/>
  <c r="C11" i="1"/>
  <c r="C15" i="1" l="1"/>
  <c r="C18" i="1" s="1"/>
  <c r="O21" i="1"/>
  <c r="O22" i="1"/>
  <c r="O23" i="1"/>
  <c r="O24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<sst xmlns="http://schemas.openxmlformats.org/spreadsheetml/2006/main" count="55" uniqueCount="50">
  <si>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</si>
  <si>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</si>
  <si>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</si>
  <si>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</si>
  <si>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</si>
  <si>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</si>
  <si>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</si>
  <si>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</si>
  <si>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</si>
  <si>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</si>
  <si>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</si>
  <si>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</si>
  <si>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</si>
  <si>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</si>
  <si>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</si>
  <si>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</si>
  <si>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</si>
  <si>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</si>
  <si>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</si>
  <si>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</si>
  <si>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</si>
  <si>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</si>
  <si>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</si>
  <si>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</si>
  <si>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</si>
  <si>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</si>
  <si>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</si>
  <si>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</si>
  <si>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</si>
  <si>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</si>
  <si>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</si>
  <si>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</si>
  <si>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</si>
  <si>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</si>
  <si>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</si>
  <si>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</si>
  <si>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</si>
  <si>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IBVS 5960</t>
  </si>
  <si>
    <t>II</t>
  </si>
  <si>
    <t>not avail.</t>
  </si>
  <si>
    <t>EA</t>
  </si>
  <si>
    <t>IBVS 6042</t>
  </si>
  <si>
    <t>V0942 Cep / GSC 4490-0777</t>
  </si>
  <si>
    <t>OEJV 0211</t>
  </si>
  <si>
    <t>I</t>
  </si>
  <si>
    <t>pg</t>
  </si>
  <si>
    <t>vis</t>
  </si>
  <si>
    <t>PE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</si>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</sst>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6" fillId="0" borderId="3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V0942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54-40CF-A7CC-4390FE2590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54-40CF-A7CC-4390FE2590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54-40CF-A7CC-4390FE2590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-5.1950000153738074E-2</c:v>
                </c:pt>
                <c:pt idx="2">
                  <c:v>-5.8550000154355075E-2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54-40CF-A7CC-4390FE2590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54-40CF-A7CC-4390FE2590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54-40CF-A7CC-4390FE2590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54-40CF-A7CC-4390FE2590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-2.1554948805364849E-4</c:v>
                </c:pt>
                <c:pt idx="1">
                  <c:v>-5.0552462079554085E-2</c:v>
                </c:pt>
                <c:pt idx="2">
                  <c:v>-5.9731988740485409E-2</c:v>
                </c:pt>
                <c:pt idx="3">
                  <c:v>-8.4400623034205993E-2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54-40CF-A7CC-4390FE2590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2341.5</c:v>
                </c:pt>
                <c:pt idx="2">
                  <c:v>2768.5</c:v>
                </c:pt>
                <c:pt idx="3">
                  <c:v>3916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-6.4680000308726449E-2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54-40CF-A7CC-4390FE259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945768"/>
        <c:axId val="1"/>
      </c:scatterChart>
      <c:valAx>
        <c:axId val="58094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945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90151A-0B87-3E81-2002-66FBEB6D0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23</v>
      </c>
      <c r="B2" s="28" t="s">
        <v>40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39</v>
      </c>
      <c r="D4" s="9" t="s">
        <v>39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v>51532.589000000153</v>
      </c>
      <c r="D7" s="28" t="s">
        <v>36</v>
      </c>
    </row>
    <row r="8" spans="1:6" x14ac:dyDescent="0.2">
      <c r="A8" t="s">
        <v>3</v>
      </c>
      <c r="C8">
        <v>1.6980999999999999</v>
      </c>
      <c r="D8" s="28" t="s">
        <v>36</v>
      </c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-2.1554948805364849E-4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-2.1497720517403561E-5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58182.264199377118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1.6980785022794826</v>
      </c>
      <c r="E16" s="16" t="s">
        <v>30</v>
      </c>
      <c r="F16" s="17">
        <f ca="1">NOW()+15018.5+B5/24</f>
        <v>60335.176488194447</v>
      </c>
    </row>
    <row r="17" spans="1:21" ht="13.5" thickBot="1" x14ac:dyDescent="0.25">
      <c r="A17" s="16" t="s">
        <v>27</v>
      </c>
      <c r="B17" s="12"/>
      <c r="C17" s="12">
        <f>COUNT(C21:C2191)</f>
        <v>4</v>
      </c>
      <c r="E17" s="16" t="s">
        <v>34</v>
      </c>
      <c r="F17" s="17">
        <f ca="1">ROUND(2*(F16-$C7)/$C8,0)/2+F15</f>
        <v>5185</v>
      </c>
    </row>
    <row r="18" spans="1:21" ht="14.25" thickTop="1" thickBot="1" x14ac:dyDescent="0.25">
      <c r="A18" s="18" t="s">
        <v>5</v>
      </c>
      <c r="B18" s="12"/>
      <c r="C18" s="21">
        <f ca="1">+C15</f>
        <v>58182.264199377118</v>
      </c>
      <c r="D18" s="22">
        <f ca="1">+C16</f>
        <v>1.6980785022794826</v>
      </c>
      <c r="E18" s="16" t="s">
        <v>35</v>
      </c>
      <c r="F18" s="25">
        <f ca="1">ROUND(2*(F16-$C15)/$C16,0)/2+F15</f>
        <v>1269</v>
      </c>
    </row>
    <row r="19" spans="1:21" ht="13.5" thickTop="1" x14ac:dyDescent="0.2">
      <c r="E19" s="16" t="s">
        <v>31</v>
      </c>
      <c r="F19" s="20">
        <f ca="1">+$C7+$C8*F18-15018.5-$C5/24</f>
        <v>38669.373733333487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35" t="s">
        <v>49</v>
      </c>
    </row>
    <row r="21" spans="1:21" x14ac:dyDescent="0.2">
      <c r="A21" s="28" t="s">
        <v>36</v>
      </c>
      <c r="C21" s="10">
        <v>51532.589000000153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-2.1554948805364849E-4</v>
      </c>
      <c r="Q21" s="2">
        <f>+C21-15018.5</f>
        <v>36514.089000000153</v>
      </c>
    </row>
    <row r="22" spans="1:21" x14ac:dyDescent="0.2">
      <c r="A22" s="29" t="s">
        <v>37</v>
      </c>
      <c r="B22" s="30" t="s">
        <v>38</v>
      </c>
      <c r="C22" s="31">
        <v>55508.638200000001</v>
      </c>
      <c r="D22" s="31">
        <v>5.0000000000000001E-4</v>
      </c>
      <c r="E22">
        <f>+(C22-C$7)/C$8</f>
        <v>2341.4694069841876</v>
      </c>
      <c r="F22">
        <f>ROUND(2*E22,0)/2</f>
        <v>2341.5</v>
      </c>
      <c r="G22">
        <f>+C22-(C$7+F22*C$8)</f>
        <v>-5.1950000153738074E-2</v>
      </c>
      <c r="K22">
        <f>+G22</f>
        <v>-5.1950000153738074E-2</v>
      </c>
      <c r="O22">
        <f ca="1">+C$11+C$12*$F22</f>
        <v>-5.0552462079554085E-2</v>
      </c>
      <c r="Q22" s="2">
        <f>+C22-15018.5</f>
        <v>40490.138200000001</v>
      </c>
    </row>
    <row r="23" spans="1:21" x14ac:dyDescent="0.2">
      <c r="A23" s="29" t="s">
        <v>41</v>
      </c>
      <c r="B23" s="30" t="s">
        <v>38</v>
      </c>
      <c r="C23" s="31">
        <v>56233.720300000001</v>
      </c>
      <c r="D23" s="31">
        <v>4.0000000000000002E-4</v>
      </c>
      <c r="E23">
        <f>+(C23-C$7)/C$8</f>
        <v>2768.4655202872905</v>
      </c>
      <c r="F23">
        <f>ROUND(2*E23,0)/2</f>
        <v>2768.5</v>
      </c>
      <c r="G23">
        <f>+C23-(C$7+F23*C$8)</f>
        <v>-5.8550000154355075E-2</v>
      </c>
      <c r="K23">
        <f>+G23</f>
        <v>-5.8550000154355075E-2</v>
      </c>
      <c r="O23">
        <f ca="1">+C$11+C$12*$F23</f>
        <v>-5.9731988740485409E-2</v>
      </c>
      <c r="Q23" s="2">
        <f>+C23-15018.5</f>
        <v>41215.220300000001</v>
      </c>
    </row>
    <row r="24" spans="1:21" x14ac:dyDescent="0.2">
      <c r="A24" s="32" t="s">
        <v>43</v>
      </c>
      <c r="B24" s="33" t="s">
        <v>44</v>
      </c>
      <c r="C24" s="34">
        <v>58182.283919999842</v>
      </c>
      <c r="D24" s="34">
        <v>6.9999999999999999E-4</v>
      </c>
      <c r="E24">
        <f>+(C24-C$7)/C$8</f>
        <v>3915.9619103702307</v>
      </c>
      <c r="F24">
        <f>ROUND(2*E24,0)/2</f>
        <v>3916</v>
      </c>
      <c r="O24">
        <f ca="1">+C$11+C$12*$F24</f>
        <v>-8.4400623034205993E-2</v>
      </c>
      <c r="Q24" s="2">
        <f>+C24-15018.5</f>
        <v>43163.783919999842</v>
      </c>
      <c r="U24">
        <f>+C24-(C$7+F24*C$8)</f>
        <v>-6.4680000308726449E-2</v>
      </c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2024-01-25T05:44:08Z</dcterms:modified>
</cp:coreProperties>
</file>