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688E52B-FC24-4B89-A8C8-3D55CDCCB9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F17" i="1" s="1"/>
  <c r="C17" i="1"/>
  <c r="Q21" i="1"/>
  <c r="E21" i="1"/>
  <c r="F21" i="1"/>
  <c r="G21" i="1"/>
  <c r="I21" i="1"/>
  <c r="C11" i="1"/>
  <c r="C12" i="1"/>
  <c r="C16" i="1" l="1"/>
  <c r="D18" i="1" s="1"/>
  <c r="C15" i="1"/>
  <c r="O22" i="1"/>
  <c r="O21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<sst xmlns="http://schemas.openxmlformats.org/spreadsheetml/2006/main" count="55" uniqueCount="51">
  <si>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</si>
  <si>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</si>
  <si>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</si>
  <si>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</si>
  <si>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</si>
  <si>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</si>
  <si>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</si>
  <si>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</si>
  <si>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</si>
  <si>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</si>
  <si>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</si>
  <si>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</si>
  <si>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</si>
  <si>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</si>
  <si>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</si>
  <si>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</si>
  <si>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</si>
  <si>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</si>
  <si>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</si>
  <si>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</si>
  <si>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</si>
  <si>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</si>
  <si>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</si>
  <si>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</si>
  <si>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</si>
  <si>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</si>
  <si>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</si>
  <si>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</si>
  <si>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</si>
  <si>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</si>
  <si>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</si>
  <si>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</si>
  <si>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</si>
  <si>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</si>
  <si>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</si>
  <si>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</si>
  <si>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</si>
  <si>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</si>
  <si>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</si>
  <si>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</si>
  <si>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</si>
  <si>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V0958 Cep  </t>
  </si>
  <si>
    <t>2017K</t>
  </si>
  <si>
    <t>G4614-.006</t>
  </si>
  <si>
    <t xml:space="preserve">EW        </t>
  </si>
  <si>
    <t>pr_6</t>
  </si>
  <si>
    <t xml:space="preserve">F5               </t>
  </si>
  <si>
    <t>V0958 Cep   / GSC 4614-.006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</si>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</sst>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V0958_Cep 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11-42AF-B90D-6DCD184A8E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11-42AF-B90D-6DCD184A8E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11-42AF-B90D-6DCD184A8E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2.0889999999781139E-2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11-42AF-B90D-6DCD184A8E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11-42AF-B90D-6DCD184A8E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11-42AF-B90D-6DCD184A8E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11-42AF-B90D-6DCD184A8E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2.0889999999781139E-2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11-42AF-B90D-6DCD184A8E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11-42AF-B90D-6DCD184A8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705656"/>
        <c:axId val="1"/>
      </c:scatterChart>
      <c:valAx>
        <c:axId val="50870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70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23FE5C-31F6-5C5D-1E61-99C68BC92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23.494900000000001</v>
      </c>
      <c r="L1" s="32">
        <v>82.222610000000003</v>
      </c>
      <c r="M1" s="33">
        <v>51362.574999999997</v>
      </c>
      <c r="N1" s="33">
        <v>0.34528999999999999</v>
      </c>
      <c r="O1" s="31" t="s">
        <v>44</v>
      </c>
      <c r="P1" s="42">
        <v>10.75</v>
      </c>
      <c r="Q1" s="42">
        <v>10.88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51362.574999999997</v>
      </c>
      <c r="D4" s="27">
        <v>0.34528999999999999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51362.574999999997</v>
      </c>
      <c r="D7" s="28" t="s">
        <v>48</v>
      </c>
    </row>
    <row r="8" spans="1:19" x14ac:dyDescent="0.2">
      <c r="A8" t="s">
        <v>3</v>
      </c>
      <c r="C8" s="47">
        <f>N1</f>
        <v>0.34528999999999999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1.2374859309152977E-6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57191.436379999999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0.34529123748593088</v>
      </c>
      <c r="E16" s="14" t="s">
        <v>30</v>
      </c>
      <c r="F16" s="35">
        <f ca="1">NOW()+15018.5+$C$5/24</f>
        <v>60334.788204398144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25985.5</v>
      </c>
    </row>
    <row r="18" spans="1:21" ht="14.25" thickTop="1" thickBot="1" x14ac:dyDescent="0.25">
      <c r="A18" s="16" t="s">
        <v>5</v>
      </c>
      <c r="B18" s="10"/>
      <c r="C18" s="19">
        <f ca="1">+C15</f>
        <v>57191.436379999999</v>
      </c>
      <c r="D18" s="20">
        <f ca="1">+C16</f>
        <v>0.34529123748593088</v>
      </c>
      <c r="E18" s="14" t="s">
        <v>36</v>
      </c>
      <c r="F18" s="23">
        <f ca="1">ROUND(2*(F16-$C$15)/$C$16,0)/2+F15</f>
        <v>9104.5</v>
      </c>
    </row>
    <row r="19" spans="1:21" ht="13.5" thickTop="1" x14ac:dyDescent="0.2">
      <c r="E19" s="14" t="s">
        <v>31</v>
      </c>
      <c r="F19" s="18">
        <f ca="1">+$C$15+$C$16*F18-15018.5-$C$5/24</f>
        <v>45317.036285023991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51362.574999999997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36344.074999999997</v>
      </c>
    </row>
    <row r="22" spans="1:21" x14ac:dyDescent="0.2">
      <c r="A22" s="44" t="s">
        <v>50</v>
      </c>
      <c r="B22" s="45" t="s">
        <v>49</v>
      </c>
      <c r="C22" s="46">
        <v>57191.436379999999</v>
      </c>
      <c r="D22" s="46">
        <v>5.0000000000000001E-4</v>
      </c>
      <c r="E22">
        <f>+(C22-C$7)/C$8</f>
        <v>16881.06049986968</v>
      </c>
      <c r="F22">
        <f>ROUND(2*E22,0)/2</f>
        <v>16881</v>
      </c>
      <c r="G22">
        <f>+C22-(C$7+F22*C$8)</f>
        <v>2.0889999999781139E-2</v>
      </c>
      <c r="K22">
        <f>+G22</f>
        <v>2.0889999999781139E-2</v>
      </c>
      <c r="O22">
        <f ca="1">+C$11+C$12*$F22</f>
        <v>2.0889999999781139E-2</v>
      </c>
      <c r="Q22" s="2">
        <f>+C22-15018.5</f>
        <v>42172.936379999999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2024-01-25T05:55:00Z</dcterms:modified>
</cp:coreProperties>
</file>