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821CB6-83F6-4819-8073-3C13C22DAB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1" i="1" l="1"/>
  <c r="S21" i="1" s="1"/>
  <c r="O23" i="1"/>
  <c r="S23" i="1" s="1"/>
  <c r="C15" i="1"/>
  <c r="O22" i="1"/>
  <c r="S22" i="1" s="1"/>
  <c r="O25" i="1"/>
  <c r="S25" i="1" s="1"/>
  <c r="O24" i="1"/>
  <c r="S24" i="1" s="1"/>
  <c r="O27" i="1"/>
  <c r="S27" i="1" s="1"/>
  <c r="O26" i="1"/>
  <c r="S26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<sst xmlns="http://schemas.openxmlformats.org/spreadsheetml/2006/main" count="64" uniqueCount="52">
  <si>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</si>
  <si>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</si>
  <si>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</si>
  <si>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</si>
  <si>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</si>
  <si>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</si>
  <si>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</si>
  <si>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</si>
  <si>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</si>
  <si>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</si>
  <si>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</si>
  <si>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</si>
  <si>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</si>
  <si>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</si>
  <si>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</si>
  <si>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</si>
  <si>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</si>
  <si>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</si>
  <si>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</si>
  <si>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</si>
  <si>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</si>
  <si>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</si>
  <si>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</si>
  <si>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</si>
  <si>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</si>
  <si>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</si>
  <si>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</si>
  <si>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</si>
  <si>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</si>
  <si>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</si>
  <si>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</si>
  <si>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</si>
  <si>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</si>
  <si>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</si>
  <si>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</si>
  <si>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</si>
  <si>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</si>
  <si>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</si>
  <si>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</si>
  <si>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</si>
  <si>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</si>
  <si>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</si>
  <si>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G4516-2121</t>
  </si>
  <si>
    <t>G4516-2121_Cep.xls</t>
  </si>
  <si>
    <t>EW</t>
  </si>
  <si>
    <t>Cep</t>
  </si>
  <si>
    <t>VSX</t>
  </si>
  <si>
    <t>IBVS 5943</t>
  </si>
  <si>
    <t>II</t>
  </si>
  <si>
    <t>I</t>
  </si>
  <si>
    <t>V0968 Cep / GSC 4516-2121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</si>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</sst>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V0968</a:t>
            </a:r>
            <a:r>
              <a:rPr lang="en-AU" baseline="0"/>
              <a:t> Cep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5E-43BD-8B31-A84275E597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7.8000002395128831E-4</c:v>
                </c:pt>
                <c:pt idx="2">
                  <c:v>-2.0999999833293259E-3</c:v>
                </c:pt>
                <c:pt idx="3">
                  <c:v>1.2000000206171535E-3</c:v>
                </c:pt>
                <c:pt idx="4">
                  <c:v>-1.2199999764561653E-3</c:v>
                </c:pt>
                <c:pt idx="5">
                  <c:v>2.5400000158697367E-3</c:v>
                </c:pt>
                <c:pt idx="6">
                  <c:v>-1.0399999810033478E-3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5E-43BD-8B31-A84275E597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5E-43BD-8B31-A84275E597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5E-43BD-8B31-A84275E597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5E-43BD-8B31-A84275E597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5E-43BD-8B31-A84275E597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5E-43BD-8B31-A84275E597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-2.0536127540106705E-6</c:v>
                </c:pt>
                <c:pt idx="1">
                  <c:v>-2.6808624264114411E-6</c:v>
                </c:pt>
                <c:pt idx="2">
                  <c:v>-2.0536127540106705E-6</c:v>
                </c:pt>
                <c:pt idx="3">
                  <c:v>-1.7734854564029928E-5</c:v>
                </c:pt>
                <c:pt idx="4">
                  <c:v>5.6907856451661736E-5</c:v>
                </c:pt>
                <c:pt idx="5">
                  <c:v>6.5062102192871754E-5</c:v>
                </c:pt>
                <c:pt idx="6">
                  <c:v>6.2553103503268668E-5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5E-43BD-8B31-A84275E5978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12.5</c:v>
                </c:pt>
                <c:pt idx="4">
                  <c:v>-47</c:v>
                </c:pt>
                <c:pt idx="5">
                  <c:v>-53.5</c:v>
                </c:pt>
                <c:pt idx="6">
                  <c:v>-51.5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5E-43BD-8B31-A84275E5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854440"/>
        <c:axId val="1"/>
      </c:scatterChart>
      <c:valAx>
        <c:axId val="410854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854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17</xdr:col>
      <xdr:colOff>466725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1DBF49-369D-D32D-AA76-8F9C43108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55149.30839999998</v>
      </c>
      <c r="D7" s="30" t="s">
        <v>46</v>
      </c>
    </row>
    <row r="8" spans="1:7" x14ac:dyDescent="0.2">
      <c r="A8" t="s">
        <v>3</v>
      </c>
      <c r="C8" s="35">
        <v>0.48404000000000003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-2.0536127540106705E-6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-1.2544993448015407E-6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60334.792979282407</v>
      </c>
    </row>
    <row r="15" spans="1:7" x14ac:dyDescent="0.2">
      <c r="A15" s="12" t="s">
        <v>17</v>
      </c>
      <c r="B15" s="10"/>
      <c r="C15" s="13">
        <f ca="1">(C7+C11)+(C8+C12)*INT(MAX(F21:F3533))</f>
        <v>55155.116862892377</v>
      </c>
      <c r="D15" s="14" t="s">
        <v>38</v>
      </c>
      <c r="E15" s="15">
        <f ca="1">ROUND(2*(E14-$C$7)/$C$8,0)/2+E13</f>
        <v>10714</v>
      </c>
    </row>
    <row r="16" spans="1:7" x14ac:dyDescent="0.2">
      <c r="A16" s="16" t="s">
        <v>4</v>
      </c>
      <c r="B16" s="10"/>
      <c r="C16" s="17">
        <f ca="1">+C8+C12</f>
        <v>0.48403874550065523</v>
      </c>
      <c r="D16" s="14" t="s">
        <v>39</v>
      </c>
      <c r="E16" s="24">
        <f ca="1">ROUND(2*(E14-$C$15)/$C$16,0)/2+E13</f>
        <v>10702</v>
      </c>
    </row>
    <row r="17" spans="1:19" ht="13.5" thickBot="1" x14ac:dyDescent="0.25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45317.195350573726</v>
      </c>
    </row>
    <row r="18" spans="1:19" ht="14.25" thickTop="1" thickBot="1" x14ac:dyDescent="0.25">
      <c r="A18" s="16" t="s">
        <v>5</v>
      </c>
      <c r="B18" s="10"/>
      <c r="C18" s="19">
        <f ca="1">+C15</f>
        <v>55155.116862892377</v>
      </c>
      <c r="D18" s="20">
        <f ca="1">+C16</f>
        <v>0.48403874550065523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1.6056299584960728E-3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55149.30839999998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-2.0536127540106705E-6</v>
      </c>
      <c r="Q21" s="2">
        <f>+C21-15018.5</f>
        <v>40130.80839999998</v>
      </c>
      <c r="S21">
        <f ca="1">+(O21-G21)^2</f>
        <v>4.217325343435291E-12</v>
      </c>
    </row>
    <row r="22" spans="1:19" x14ac:dyDescent="0.2">
      <c r="A22" s="33" t="s">
        <v>47</v>
      </c>
      <c r="B22" s="34" t="s">
        <v>48</v>
      </c>
      <c r="C22" s="33">
        <v>55149.551200000002</v>
      </c>
      <c r="D22" s="33">
        <v>5.0000000000000001E-4</v>
      </c>
      <c r="E22">
        <f t="shared" ref="E22:E27" si="0">+(C22-C$7)/C$8</f>
        <v>0.50161143711638756</v>
      </c>
      <c r="F22">
        <f t="shared" ref="F22:F27" si="1">ROUND(2*E22,0)/2</f>
        <v>0.5</v>
      </c>
      <c r="G22">
        <f t="shared" ref="G22:G27" si="2">+C22-(C$7+F22*C$8)</f>
        <v>7.8000002395128831E-4</v>
      </c>
      <c r="I22">
        <f t="shared" ref="I22:I27" si="3">+G22</f>
        <v>7.8000002395128831E-4</v>
      </c>
      <c r="O22">
        <f t="shared" ref="O22:O27" ca="1" si="4">+C$11+C$12*$F22</f>
        <v>-2.6808624264114411E-6</v>
      </c>
      <c r="Q22" s="2">
        <f t="shared" ref="Q22:Q27" si="5">+C22-15018.5</f>
        <v>40131.051200000002</v>
      </c>
      <c r="S22">
        <f t="shared" ref="S22:S27" ca="1" si="6">+(O22-G22)^2</f>
        <v>6.1258936990098179E-7</v>
      </c>
    </row>
    <row r="23" spans="1:19" x14ac:dyDescent="0.2">
      <c r="A23" s="33" t="s">
        <v>47</v>
      </c>
      <c r="B23" s="34" t="s">
        <v>49</v>
      </c>
      <c r="C23" s="33">
        <v>55149.306299999997</v>
      </c>
      <c r="D23" s="33">
        <v>6.9999999999999999E-4</v>
      </c>
      <c r="E23">
        <f t="shared" si="0"/>
        <v>-4.3384843883342815E-3</v>
      </c>
      <c r="F23">
        <f t="shared" si="1"/>
        <v>0</v>
      </c>
      <c r="G23">
        <f t="shared" si="2"/>
        <v>-2.0999999833293259E-3</v>
      </c>
      <c r="I23">
        <f t="shared" si="3"/>
        <v>-2.0999999833293259E-3</v>
      </c>
      <c r="O23">
        <f t="shared" ca="1" si="4"/>
        <v>-2.0536127540106705E-6</v>
      </c>
      <c r="Q23" s="2">
        <f t="shared" si="5"/>
        <v>40130.806299999997</v>
      </c>
      <c r="S23">
        <f t="shared" ca="1" si="6"/>
        <v>4.4013789738101368E-6</v>
      </c>
    </row>
    <row r="24" spans="1:19" x14ac:dyDescent="0.2">
      <c r="A24" s="33" t="s">
        <v>47</v>
      </c>
      <c r="B24" s="34" t="s">
        <v>48</v>
      </c>
      <c r="C24" s="33">
        <v>55155.360099999998</v>
      </c>
      <c r="D24" s="33">
        <v>6.9999999999999999E-4</v>
      </c>
      <c r="E24">
        <f t="shared" si="0"/>
        <v>12.502479133993415</v>
      </c>
      <c r="F24">
        <f t="shared" si="1"/>
        <v>12.5</v>
      </c>
      <c r="G24">
        <f t="shared" si="2"/>
        <v>1.2000000206171535E-3</v>
      </c>
      <c r="I24">
        <f t="shared" si="3"/>
        <v>1.2000000206171535E-3</v>
      </c>
      <c r="O24">
        <f t="shared" ca="1" si="4"/>
        <v>-1.7734854564029928E-5</v>
      </c>
      <c r="Q24" s="2">
        <f t="shared" si="5"/>
        <v>40136.860099999998</v>
      </c>
      <c r="S24">
        <f t="shared" ca="1" si="6"/>
        <v>1.4828782262325324E-6</v>
      </c>
    </row>
    <row r="25" spans="1:19" x14ac:dyDescent="0.2">
      <c r="A25" s="33" t="s">
        <v>47</v>
      </c>
      <c r="B25" s="34" t="s">
        <v>49</v>
      </c>
      <c r="C25" s="33">
        <v>55126.5573</v>
      </c>
      <c r="D25" s="33">
        <v>8.0000000000000004E-4</v>
      </c>
      <c r="E25">
        <f t="shared" si="0"/>
        <v>-47.002520452812753</v>
      </c>
      <c r="F25">
        <f t="shared" si="1"/>
        <v>-47</v>
      </c>
      <c r="G25">
        <f t="shared" si="2"/>
        <v>-1.2199999764561653E-3</v>
      </c>
      <c r="I25">
        <f t="shared" si="3"/>
        <v>-1.2199999764561653E-3</v>
      </c>
      <c r="O25">
        <f t="shared" ca="1" si="4"/>
        <v>5.6907856451661736E-5</v>
      </c>
      <c r="Q25" s="2">
        <f t="shared" si="5"/>
        <v>40108.0573</v>
      </c>
      <c r="S25">
        <f t="shared" ca="1" si="6"/>
        <v>1.630493613741363E-6</v>
      </c>
    </row>
    <row r="26" spans="1:19" x14ac:dyDescent="0.2">
      <c r="A26" s="33" t="s">
        <v>47</v>
      </c>
      <c r="B26" s="34" t="s">
        <v>48</v>
      </c>
      <c r="C26" s="33">
        <v>55123.414799999999</v>
      </c>
      <c r="D26" s="33">
        <v>1.1999999999999999E-3</v>
      </c>
      <c r="E26">
        <f t="shared" si="0"/>
        <v>-53.494752499754632</v>
      </c>
      <c r="F26">
        <f t="shared" si="1"/>
        <v>-53.5</v>
      </c>
      <c r="G26">
        <f t="shared" si="2"/>
        <v>2.5400000158697367E-3</v>
      </c>
      <c r="I26">
        <f t="shared" si="3"/>
        <v>2.5400000158697367E-3</v>
      </c>
      <c r="O26">
        <f t="shared" ca="1" si="4"/>
        <v>6.5062102192871754E-5</v>
      </c>
      <c r="Q26" s="2">
        <f t="shared" si="5"/>
        <v>40104.914799999999</v>
      </c>
      <c r="S26">
        <f t="shared" ca="1" si="6"/>
        <v>6.1253176765551935E-6</v>
      </c>
    </row>
    <row r="27" spans="1:19" x14ac:dyDescent="0.2">
      <c r="A27" s="33" t="s">
        <v>47</v>
      </c>
      <c r="B27" s="34" t="s">
        <v>48</v>
      </c>
      <c r="C27" s="33">
        <v>55124.379300000001</v>
      </c>
      <c r="D27" s="33">
        <v>1.1000000000000001E-3</v>
      </c>
      <c r="E27">
        <f t="shared" si="0"/>
        <v>-51.502148582719137</v>
      </c>
      <c r="F27">
        <f t="shared" si="1"/>
        <v>-51.5</v>
      </c>
      <c r="G27">
        <f t="shared" si="2"/>
        <v>-1.0399999810033478E-3</v>
      </c>
      <c r="I27">
        <f t="shared" si="3"/>
        <v>-1.0399999810033478E-3</v>
      </c>
      <c r="O27">
        <f t="shared" ca="1" si="4"/>
        <v>6.2553103503268668E-5</v>
      </c>
      <c r="Q27" s="2">
        <f t="shared" si="5"/>
        <v>40105.879300000001</v>
      </c>
      <c r="S27">
        <f t="shared" ca="1" si="6"/>
        <v>1.2156233041550539E-6</v>
      </c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2024-01-25T06:01:53Z</dcterms:modified>
</cp:coreProperties>
</file>