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132AC6D-C797-4B10-8863-6C019A72A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9" i="1"/>
  <c r="Q22" i="1"/>
  <c r="D9" i="1"/>
  <c r="E22" i="1"/>
  <c r="F22" i="1" s="1"/>
  <c r="G22" i="1" s="1"/>
  <c r="H22" i="1" s="1"/>
  <c r="C17" i="1"/>
  <c r="C11" i="1"/>
  <c r="C12" i="1"/>
  <c r="O21" i="1" l="1"/>
  <c r="F15" i="1"/>
  <c r="O24" i="1"/>
  <c r="O23" i="1"/>
  <c r="O26" i="1"/>
  <c r="O25" i="1"/>
  <c r="C16" i="1"/>
  <c r="D18" i="1" s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<sst xmlns="http://schemas.openxmlformats.org/spreadsheetml/2006/main" count="63" uniqueCount="55">
  <si>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</si>
  <si>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</si>
  <si>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</si>
  <si>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</si>
  <si>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</si>
  <si>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</si>
  <si>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</si>
  <si>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</si>
  <si>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</si>
  <si>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</si>
  <si>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</si>
  <si>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</si>
  <si>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</si>
  <si>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</si>
  <si>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</si>
  <si>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</si>
  <si>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</si>
  <si>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</si>
  <si>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</si>
  <si>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</si>
  <si>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</si>
  <si>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</si>
  <si>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</si>
  <si>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</si>
  <si>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</si>
  <si>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</si>
  <si>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</si>
  <si>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</si>
  <si>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</si>
  <si>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</si>
  <si>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</si>
  <si>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</si>
  <si>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</si>
  <si>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</si>
  <si>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</si>
  <si>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</si>
  <si>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</si>
  <si>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</si>
  <si>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</si>
  <si>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</si>
  <si>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add star</t>
  </si>
  <si>
    <t>Local time</t>
  </si>
  <si>
    <t>V1106 Cep</t>
  </si>
  <si>
    <t>EW</t>
  </si>
  <si>
    <t>VSX</t>
  </si>
  <si>
    <t>JBAV, 55</t>
  </si>
  <si>
    <t>I</t>
  </si>
  <si>
    <t>JBAV, 63</t>
  </si>
  <si>
    <t>II</t>
  </si>
  <si>
    <t>OEJV 0191</t>
  </si>
  <si>
    <t xml:space="preserve">Mag </t>
  </si>
  <si>
    <t>Next ToM-P</t>
  </si>
  <si>
    <t>Next ToM-S</t>
  </si>
  <si>
    <t>9.92-10.15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</si>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</sst>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V1106 Cep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-5.2234999995562248E-2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1.5409999999974389E-2</c:v>
                </c:pt>
                <c:pt idx="3">
                  <c:v>3.4220000001369044E-2</c:v>
                </c:pt>
                <c:pt idx="4">
                  <c:v>8.9220000045315828E-2</c:v>
                </c:pt>
                <c:pt idx="5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-5.4732288232856988E-2</c:v>
                </c:pt>
                <c:pt idx="1">
                  <c:v>-5.7557785827983474E-3</c:v>
                </c:pt>
                <c:pt idx="2">
                  <c:v>5.5704323619936345E-2</c:v>
                </c:pt>
                <c:pt idx="3">
                  <c:v>5.8212258296287088E-2</c:v>
                </c:pt>
                <c:pt idx="4">
                  <c:v>6.6287897683462965E-2</c:v>
                </c:pt>
                <c:pt idx="5">
                  <c:v>6.9208587261824911E-2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1" t="s">
        <v>40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s="40" t="s">
        <v>43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6">
        <v>51300.18</v>
      </c>
      <c r="D7" s="27" t="s">
        <v>44</v>
      </c>
    </row>
    <row r="8" spans="1:15" ht="12.95" customHeight="1" x14ac:dyDescent="0.2">
      <c r="A8" t="s">
        <v>3</v>
      </c>
      <c r="C8" s="46">
        <v>0.49041000000000001</v>
      </c>
      <c r="D8" s="27" t="s">
        <v>44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-5.7557785827983474E-3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4.4864663262088252E-6</v>
      </c>
      <c r="D12" s="3"/>
      <c r="E12" s="49" t="s">
        <v>50</v>
      </c>
      <c r="F12" s="54" t="s">
        <v>53</v>
      </c>
    </row>
    <row r="13" spans="1:15" ht="12.95" customHeight="1" x14ac:dyDescent="0.2">
      <c r="A13" s="10" t="s">
        <v>18</v>
      </c>
      <c r="B13" s="10"/>
      <c r="C13" s="3" t="s">
        <v>13</v>
      </c>
      <c r="E13" s="47" t="s">
        <v>33</v>
      </c>
      <c r="F13" s="50">
        <v>1</v>
      </c>
    </row>
    <row r="14" spans="1:15" ht="12.95" customHeight="1" x14ac:dyDescent="0.2">
      <c r="A14" s="10"/>
      <c r="B14" s="10"/>
      <c r="C14" s="10"/>
      <c r="E14" s="47" t="s">
        <v>30</v>
      </c>
      <c r="F14" s="51">
        <f ca="1">NOW()+15018.5+$C$5/24</f>
        <v>60541.740669560182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59494.509898587261</v>
      </c>
      <c r="E15" s="47" t="s">
        <v>34</v>
      </c>
      <c r="F15" s="51">
        <f ca="1">ROUND(2*($F$14-$C$7)/$C$8,0)/2+$F$13</f>
        <v>18845.5</v>
      </c>
    </row>
    <row r="16" spans="1:15" ht="12.95" customHeight="1" x14ac:dyDescent="0.2">
      <c r="A16" s="15" t="s">
        <v>4</v>
      </c>
      <c r="B16" s="10"/>
      <c r="C16" s="16">
        <f ca="1">+C8+C12</f>
        <v>0.49041448646632624</v>
      </c>
      <c r="E16" s="47" t="s">
        <v>35</v>
      </c>
      <c r="F16" s="51">
        <f ca="1">ROUND(2*($F$14-$C$15)/$C$16,0)/2+$F$13</f>
        <v>2136.5</v>
      </c>
    </row>
    <row r="17" spans="1:21" ht="12.95" customHeight="1" thickBot="1" x14ac:dyDescent="0.25">
      <c r="A17" s="14" t="s">
        <v>27</v>
      </c>
      <c r="B17" s="10"/>
      <c r="C17" s="10">
        <f>COUNT(C21:C2191)</f>
        <v>6</v>
      </c>
      <c r="E17" s="47" t="s">
        <v>51</v>
      </c>
      <c r="F17" s="53">
        <f ca="1">+$C$15+$C$16*$F$16-15018.5-$C$5/24</f>
        <v>45524.176282255903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59494.509898587261</v>
      </c>
      <c r="D18" s="18">
        <f ca="1">+C16</f>
        <v>0.49041448646632624</v>
      </c>
      <c r="E18" s="48" t="s">
        <v>52</v>
      </c>
      <c r="F18" s="52">
        <f ca="1">+($C$15+$C$16*$F$16)-($C$16/2)-15018.5-$C$5/24</f>
        <v>45523.931075012668</v>
      </c>
    </row>
    <row r="19" spans="1:21" ht="12.95" customHeight="1" thickTop="1" x14ac:dyDescent="0.2">
      <c r="F19" s="38" t="s">
        <v>41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s="45" t="s">
        <v>54</v>
      </c>
      <c r="B21" s="55" t="s">
        <v>48</v>
      </c>
      <c r="C21" s="45">
        <v>45946.567000000003</v>
      </c>
      <c r="D21" s="45">
        <v>6.8999999999999999E-3</v>
      </c>
      <c r="E21">
        <f>+(C21-C$7)/C$8</f>
        <v>-10916.606512917757</v>
      </c>
      <c r="F21">
        <f>ROUND(2*E21,0)/2</f>
        <v>-10916.5</v>
      </c>
      <c r="G21">
        <f>+C21-(C$7+F21*C$8)</f>
        <v>-5.2234999995562248E-2</v>
      </c>
      <c r="I21">
        <f>+G21</f>
        <v>-5.2234999995562248E-2</v>
      </c>
      <c r="O21">
        <f ca="1">+C$11+C$12*$F21</f>
        <v>-5.4732288232856988E-2</v>
      </c>
      <c r="Q21" s="39">
        <f>+C21-15018.5</f>
        <v>30928.067000000003</v>
      </c>
    </row>
    <row r="22" spans="1:21" ht="12.95" customHeight="1" x14ac:dyDescent="0.2">
      <c r="A22" s="40" t="s">
        <v>44</v>
      </c>
      <c r="C22" s="8">
        <v>51300.18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-5.7557785827983474E-3</v>
      </c>
      <c r="Q22" s="39">
        <f>+C22-15018.5</f>
        <v>36281.68</v>
      </c>
    </row>
    <row r="23" spans="1:21" ht="12.95" customHeight="1" x14ac:dyDescent="0.2">
      <c r="A23" s="43" t="s">
        <v>49</v>
      </c>
      <c r="B23" s="3" t="s">
        <v>46</v>
      </c>
      <c r="C23" s="8">
        <v>58018.322</v>
      </c>
      <c r="D23" s="8">
        <v>8.0000000000000002E-3</v>
      </c>
      <c r="E23">
        <f>+(C23-C$7)/C$8</f>
        <v>13699.031422687138</v>
      </c>
      <c r="F23">
        <f>ROUND(2*E23,0)/2</f>
        <v>13699</v>
      </c>
      <c r="G23">
        <f>+C23-(C$7+F23*C$8)</f>
        <v>1.5409999999974389E-2</v>
      </c>
      <c r="K23">
        <f>+G23</f>
        <v>1.5409999999974389E-2</v>
      </c>
      <c r="O23">
        <f ca="1">+C$11+C$12*$F23</f>
        <v>5.5704323619936345E-2</v>
      </c>
      <c r="Q23" s="39">
        <f>+C23-15018.5</f>
        <v>42999.822</v>
      </c>
    </row>
    <row r="24" spans="1:21" ht="12.95" customHeight="1" x14ac:dyDescent="0.2">
      <c r="A24" s="43" t="s">
        <v>49</v>
      </c>
      <c r="B24" s="3" t="s">
        <v>46</v>
      </c>
      <c r="C24" s="8">
        <v>58292.480000000003</v>
      </c>
      <c r="D24" s="8">
        <v>1.2E-2</v>
      </c>
      <c r="E24">
        <f>+(C24-C$7)/C$8</f>
        <v>14258.069778348734</v>
      </c>
      <c r="F24">
        <f>ROUND(2*E24,0)/2</f>
        <v>14258</v>
      </c>
      <c r="G24">
        <f>+C24-(C$7+F24*C$8)</f>
        <v>3.4220000001369044E-2</v>
      </c>
      <c r="K24">
        <f>+G24</f>
        <v>3.4220000001369044E-2</v>
      </c>
      <c r="O24">
        <f ca="1">+C$11+C$12*$F24</f>
        <v>5.8212258296287088E-2</v>
      </c>
      <c r="Q24" s="39">
        <f>+C24-15018.5</f>
        <v>43273.98</v>
      </c>
    </row>
    <row r="25" spans="1:21" ht="12.95" customHeight="1" x14ac:dyDescent="0.2">
      <c r="A25" s="41" t="s">
        <v>45</v>
      </c>
      <c r="B25" s="42" t="s">
        <v>46</v>
      </c>
      <c r="C25" s="44">
        <v>59175.273000000045</v>
      </c>
      <c r="D25" s="45">
        <v>8.0000000000000002E-3</v>
      </c>
      <c r="E25">
        <f>+(C25-C$7)/C$8</f>
        <v>16058.181929406097</v>
      </c>
      <c r="F25">
        <f>ROUND(2*E25,0)/2</f>
        <v>16058</v>
      </c>
      <c r="G25">
        <f>+C25-(C$7+F25*C$8)</f>
        <v>8.9220000045315828E-2</v>
      </c>
      <c r="K25">
        <f>+G25</f>
        <v>8.9220000045315828E-2</v>
      </c>
      <c r="O25">
        <f ca="1">+C$11+C$12*$F25</f>
        <v>6.6287897683462965E-2</v>
      </c>
      <c r="Q25" s="39">
        <f>+C25-15018.5</f>
        <v>44156.773000000045</v>
      </c>
    </row>
    <row r="26" spans="1:21" ht="12.95" customHeight="1" x14ac:dyDescent="0.2">
      <c r="A26" s="41" t="s">
        <v>47</v>
      </c>
      <c r="B26" s="42" t="s">
        <v>48</v>
      </c>
      <c r="C26" s="44">
        <v>59494.542999999998</v>
      </c>
      <c r="D26" s="45">
        <v>8.0000000000000002E-3</v>
      </c>
      <c r="E26">
        <f>+(C26-C$7)/C$8</f>
        <v>16709.208621357633</v>
      </c>
      <c r="F26">
        <f>ROUND(2*E26,0)/2</f>
        <v>16709</v>
      </c>
      <c r="G26">
        <f>+C26-(C$7+F26*C$8)</f>
        <v>0.10230999999475898</v>
      </c>
      <c r="K26">
        <f>+G26</f>
        <v>0.10230999999475898</v>
      </c>
      <c r="O26">
        <f ca="1">+C$11+C$12*$F26</f>
        <v>6.9208587261824911E-2</v>
      </c>
      <c r="Q26" s="39">
        <f>+C26-15018.5</f>
        <v>44476.042999999998</v>
      </c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7">
    <sortCondition ref="C21:C3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2024-08-19T05:46:33Z</dcterms:modified>
</cp:coreProperties>
</file>