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0FD4DA2-D869-42FF-95E5-576B7751B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G22" i="1" s="1"/>
  <c r="K22" i="1" s="1"/>
  <c r="F23" i="1"/>
  <c r="F24" i="1"/>
  <c r="F25" i="1"/>
  <c r="F26" i="1"/>
  <c r="G26" i="1" s="1"/>
  <c r="K26" i="1" s="1"/>
  <c r="F27" i="1"/>
  <c r="F28" i="1"/>
  <c r="G28" i="1" s="1"/>
  <c r="K28" i="1" s="1"/>
  <c r="F29" i="1"/>
  <c r="G29" i="1" s="1"/>
  <c r="K29" i="1" s="1"/>
  <c r="F30" i="1"/>
  <c r="G30" i="1" s="1"/>
  <c r="K30" i="1" s="1"/>
  <c r="F21" i="1"/>
  <c r="G21" i="1" s="1"/>
  <c r="K21" i="1" s="1"/>
  <c r="G25" i="1"/>
  <c r="U25" i="1"/>
  <c r="F14" i="1"/>
  <c r="E30" i="1"/>
  <c r="E25" i="1"/>
  <c r="E29" i="1"/>
  <c r="E28" i="1"/>
  <c r="E22" i="1"/>
  <c r="E23" i="1"/>
  <c r="G23" i="1"/>
  <c r="K23" i="1"/>
  <c r="E24" i="1"/>
  <c r="E26" i="1"/>
  <c r="E27" i="1"/>
  <c r="G27" i="1"/>
  <c r="K27" i="1" s="1"/>
  <c r="E21" i="1"/>
  <c r="Q25" i="1"/>
  <c r="G24" i="1"/>
  <c r="K24" i="1" s="1"/>
  <c r="D9" i="1"/>
  <c r="C9" i="1"/>
  <c r="Q21" i="1"/>
  <c r="Q22" i="1"/>
  <c r="Q23" i="1"/>
  <c r="Q24" i="1"/>
  <c r="Q26" i="1"/>
  <c r="Q27" i="1"/>
  <c r="Q28" i="1"/>
  <c r="Q29" i="1"/>
  <c r="Q30" i="1"/>
  <c r="C17" i="1"/>
  <c r="C12" i="1"/>
  <c r="C11" i="1"/>
  <c r="F15" i="1" l="1"/>
  <c r="O29" i="1"/>
  <c r="O21" i="1"/>
  <c r="O23" i="1"/>
  <c r="O30" i="1"/>
  <c r="O22" i="1"/>
  <c r="O27" i="1"/>
  <c r="C15" i="1"/>
  <c r="O28" i="1"/>
  <c r="O26" i="1"/>
  <c r="O25" i="1"/>
  <c r="O2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<sst xmlns="http://schemas.openxmlformats.org/spreadsheetml/2006/main" count="75" uniqueCount="59">
  <si>
    <t>BAD?</t>
  </si>
  <si>
    <t>I</t>
  </si>
  <si>
    <t>IBVS 5543</t>
  </si>
  <si>
    <t>OEJV 0003</t>
  </si>
  <si>
    <t>0,0100</t>
  </si>
  <si>
    <t>IBVS 5257</t>
  </si>
  <si>
    <t>OEJV 0155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</si>
  <si>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</si>
  <si>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</si>
  <si>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</si>
  <si>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</si>
  <si>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</si>
  <si>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</si>
  <si>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</si>
  <si>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</si>
  <si>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</si>
  <si>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</si>
  <si>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</si>
  <si>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</si>
  <si>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</si>
  <si>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</si>
  <si>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</si>
  <si>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</si>
  <si>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</si>
  <si>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</si>
  <si>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</si>
  <si>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</si>
  <si>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</si>
  <si>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</si>
  <si>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</si>
  <si>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</si>
  <si>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</si>
  <si>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</si>
  <si>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</si>
  <si>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</si>
  <si>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</si>
  <si>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</si>
  <si>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</si>
  <si>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</si>
  <si>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</si>
  <si>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</si>
  <si>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</si>
  <si>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vis</t>
  </si>
  <si>
    <t>PE</t>
  </si>
  <si>
    <t>CCD</t>
  </si>
  <si>
    <t>FH Cet</t>
  </si>
  <si>
    <t>G4686-2315</t>
  </si>
  <si>
    <t>EW?</t>
  </si>
  <si>
    <t>pr_0</t>
  </si>
  <si>
    <t>~</t>
  </si>
  <si>
    <t>FH Cet / GSC 4686-2315</t>
  </si>
  <si>
    <t>GCVS</t>
  </si>
  <si>
    <t xml:space="preserve">Mag </t>
  </si>
  <si>
    <t>Next ToM-P</t>
  </si>
  <si>
    <t>Next ToM-S</t>
  </si>
  <si>
    <t>13.70-14.70</t>
  </si>
  <si>
    <t>EA</t>
  </si>
  <si>
    <t>VSX</t>
  </si>
  <si>
    <t>P? / 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</si>
</sst>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0" fillId="26" borderId="0" xfId="0" applyFill="1" applyAlignment="1"/>
    <xf numFmtId="0" fontId="0" fillId="0" borderId="0" xfId="0" applyAlignment="1">
      <alignment horizontal="right"/>
    </xf>
    <xf numFmtId="0" fontId="6" fillId="0" borderId="0" xfId="0" applyFont="1" applyAlignment="1"/>
    <xf numFmtId="0" fontId="0" fillId="27" borderId="11" xfId="0" applyFill="1" applyBorder="1" applyAlignment="1">
      <alignment horizontal="right" vertical="center"/>
    </xf>
    <xf numFmtId="0" fontId="6" fillId="27" borderId="12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22" fontId="33" fillId="0" borderId="14" xfId="0" applyNumberFormat="1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4">
                  <c:v>-0.46800100000109524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8-47A4-9863-C58659BBE6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8-47A4-9863-C58659BBE6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8-47A4-9863-C58659BBE6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-0.24012799999763956</c:v>
                </c:pt>
                <c:pt idx="1">
                  <c:v>-0.23963000000367174</c:v>
                </c:pt>
                <c:pt idx="2">
                  <c:v>-0.23873000000457978</c:v>
                </c:pt>
                <c:pt idx="3">
                  <c:v>-0.24146399999881396</c:v>
                </c:pt>
                <c:pt idx="5">
                  <c:v>-0.23965199999656761</c:v>
                </c:pt>
                <c:pt idx="6">
                  <c:v>-0.24014999999781139</c:v>
                </c:pt>
                <c:pt idx="7">
                  <c:v>-0.6978610000005574</c:v>
                </c:pt>
                <c:pt idx="8">
                  <c:v>-0.23866999999881955</c:v>
                </c:pt>
                <c:pt idx="9">
                  <c:v>-0.68141699999250704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8-47A4-9863-C58659BBE6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8-47A4-9863-C58659BBE6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8-47A4-9863-C58659BBE6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4.0000000000000001E-3</c:v>
                  </c:pt>
                  <c:pt idx="8">
                    <c:v>7.0000000000000001E-3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8-47A4-9863-C58659BBE6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-0.27881815744222127</c:v>
                </c:pt>
                <c:pt idx="1">
                  <c:v>-0.27892334483800962</c:v>
                </c:pt>
                <c:pt idx="2">
                  <c:v>-0.27892334483800962</c:v>
                </c:pt>
                <c:pt idx="3">
                  <c:v>-0.28071153056641118</c:v>
                </c:pt>
                <c:pt idx="4">
                  <c:v>-0.28265749738849522</c:v>
                </c:pt>
                <c:pt idx="5">
                  <c:v>-0.30637725513876279</c:v>
                </c:pt>
                <c:pt idx="6">
                  <c:v>-0.31153143753239076</c:v>
                </c:pt>
                <c:pt idx="7">
                  <c:v>-0.39100051505047134</c:v>
                </c:pt>
                <c:pt idx="8">
                  <c:v>-0.43354881664684936</c:v>
                </c:pt>
                <c:pt idx="9">
                  <c:v>-0.68321110055044199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8-47A4-9863-C58659BBE6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-36</c:v>
                </c:pt>
                <c:pt idx="1">
                  <c:v>-35</c:v>
                </c:pt>
                <c:pt idx="2">
                  <c:v>-35</c:v>
                </c:pt>
                <c:pt idx="3">
                  <c:v>-18</c:v>
                </c:pt>
                <c:pt idx="4">
                  <c:v>0.5</c:v>
                </c:pt>
                <c:pt idx="5">
                  <c:v>226</c:v>
                </c:pt>
                <c:pt idx="6">
                  <c:v>275</c:v>
                </c:pt>
                <c:pt idx="7">
                  <c:v>1030.5</c:v>
                </c:pt>
                <c:pt idx="8">
                  <c:v>1435</c:v>
                </c:pt>
                <c:pt idx="9">
                  <c:v>3808.5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-0.46800100000109524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98-47A4-9863-C58659BBE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065160"/>
        <c:axId val="1"/>
      </c:scatterChart>
      <c:valAx>
        <c:axId val="69506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65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E41B94-3FFE-2F3E-2D26-EB942356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5" t="s">
        <v>45</v>
      </c>
      <c r="G1" s="30">
        <v>0</v>
      </c>
      <c r="H1" s="31"/>
      <c r="I1" s="36" t="s">
        <v>46</v>
      </c>
      <c r="J1" s="35" t="s">
        <v>45</v>
      </c>
      <c r="K1" s="37">
        <v>1.5105999999999999</v>
      </c>
      <c r="L1" s="33">
        <v>-3.3241000000000001</v>
      </c>
      <c r="M1" s="34">
        <v>55508.74351947102</v>
      </c>
      <c r="N1" s="34">
        <v>0.9360090049777704</v>
      </c>
      <c r="O1" s="32" t="s">
        <v>47</v>
      </c>
      <c r="P1" s="33">
        <v>14.6</v>
      </c>
      <c r="Q1" s="33">
        <v>14.7</v>
      </c>
      <c r="R1" s="38" t="s">
        <v>48</v>
      </c>
      <c r="S1" s="39" t="s">
        <v>49</v>
      </c>
    </row>
    <row r="2" spans="1:19" ht="12.95" customHeight="1" x14ac:dyDescent="0.2">
      <c r="A2" t="s">
        <v>30</v>
      </c>
      <c r="B2" s="46" t="s">
        <v>56</v>
      </c>
      <c r="C2" s="29"/>
      <c r="D2" s="3"/>
      <c r="E2" s="55" t="s">
        <v>58</v>
      </c>
    </row>
    <row r="3" spans="1:19" ht="12.95" customHeight="1" thickBot="1" x14ac:dyDescent="0.25"/>
    <row r="4" spans="1:19" ht="12.95" customHeight="1" thickTop="1" thickBot="1" x14ac:dyDescent="0.25">
      <c r="A4" s="5" t="s">
        <v>7</v>
      </c>
      <c r="C4" s="26">
        <v>51944.662799999998</v>
      </c>
      <c r="D4" s="27">
        <v>0.936002</v>
      </c>
    </row>
    <row r="5" spans="1:19" ht="12.95" customHeight="1" thickTop="1" x14ac:dyDescent="0.2">
      <c r="A5" s="9" t="s">
        <v>35</v>
      </c>
      <c r="B5" s="10"/>
      <c r="C5" s="11">
        <v>-9.5</v>
      </c>
      <c r="D5" s="10" t="s">
        <v>36</v>
      </c>
      <c r="E5" s="10"/>
    </row>
    <row r="6" spans="1:19" ht="12.95" customHeight="1" x14ac:dyDescent="0.2">
      <c r="A6" s="5" t="s">
        <v>8</v>
      </c>
    </row>
    <row r="7" spans="1:19" ht="12.95" customHeight="1" x14ac:dyDescent="0.2">
      <c r="A7" t="s">
        <v>9</v>
      </c>
      <c r="C7" s="45">
        <v>51944.662799999998</v>
      </c>
      <c r="D7" s="28" t="s">
        <v>57</v>
      </c>
    </row>
    <row r="8" spans="1:19" ht="12.95" customHeight="1" x14ac:dyDescent="0.2">
      <c r="A8" t="s">
        <v>10</v>
      </c>
      <c r="C8" s="45">
        <v>0.936002</v>
      </c>
      <c r="D8" s="28" t="s">
        <v>57</v>
      </c>
    </row>
    <row r="9" spans="1:19" ht="12.95" customHeight="1" x14ac:dyDescent="0.2">
      <c r="A9" s="23" t="s">
        <v>38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9" ht="12.95" customHeight="1" thickBot="1" x14ac:dyDescent="0.25">
      <c r="A10" s="10"/>
      <c r="B10" s="10"/>
      <c r="C10" s="4" t="s">
        <v>26</v>
      </c>
      <c r="D10" s="4" t="s">
        <v>27</v>
      </c>
      <c r="E10" s="10"/>
    </row>
    <row r="11" spans="1:19" ht="12.95" customHeight="1" x14ac:dyDescent="0.2">
      <c r="A11" s="10" t="s">
        <v>22</v>
      </c>
      <c r="B11" s="10"/>
      <c r="C11" s="20">
        <f ca="1">INTERCEPT(INDIRECT($D$9):G991,INDIRECT($C$9):F991)</f>
        <v>-0.28260490369060104</v>
      </c>
      <c r="D11" s="3"/>
      <c r="E11" s="10"/>
    </row>
    <row r="12" spans="1:19" ht="12.95" customHeight="1" x14ac:dyDescent="0.2">
      <c r="A12" s="10" t="s">
        <v>23</v>
      </c>
      <c r="B12" s="10"/>
      <c r="C12" s="20">
        <f ca="1">SLOPE(INDIRECT($D$9):G991,INDIRECT($C$9):F991)</f>
        <v>-1.0518739578832636E-4</v>
      </c>
      <c r="D12" s="3"/>
      <c r="E12" s="47" t="s">
        <v>52</v>
      </c>
      <c r="F12" s="48" t="s">
        <v>55</v>
      </c>
    </row>
    <row r="13" spans="1:19" ht="12.95" customHeight="1" x14ac:dyDescent="0.2">
      <c r="A13" s="10" t="s">
        <v>25</v>
      </c>
      <c r="B13" s="10"/>
      <c r="C13" s="3" t="s">
        <v>20</v>
      </c>
      <c r="E13" s="49" t="s">
        <v>39</v>
      </c>
      <c r="F13" s="50">
        <v>1</v>
      </c>
    </row>
    <row r="14" spans="1:19" ht="12.95" customHeight="1" x14ac:dyDescent="0.2">
      <c r="A14" s="10"/>
      <c r="B14" s="10"/>
      <c r="C14" s="10"/>
      <c r="E14" s="49" t="s">
        <v>37</v>
      </c>
      <c r="F14" s="51">
        <f ca="1">NOW()+15018.5+$C$5/24</f>
        <v>60507.692000578703</v>
      </c>
    </row>
    <row r="15" spans="1:19" ht="12.95" customHeight="1" x14ac:dyDescent="0.2">
      <c r="A15" s="12" t="s">
        <v>24</v>
      </c>
      <c r="B15" s="10"/>
      <c r="C15" s="13">
        <f ca="1">(C7+C11)+(C8+C12)*INT(MAX(F21:F3532))</f>
        <v>55508.275257493151</v>
      </c>
      <c r="E15" s="49" t="s">
        <v>40</v>
      </c>
      <c r="F15" s="51">
        <f ca="1">ROUND(2*($F$14-$C$7)/$C$8,0)/2+$F$13</f>
        <v>9149.5</v>
      </c>
    </row>
    <row r="16" spans="1:19" ht="12.95" customHeight="1" x14ac:dyDescent="0.2">
      <c r="A16" s="15" t="s">
        <v>11</v>
      </c>
      <c r="B16" s="10"/>
      <c r="C16" s="16">
        <f ca="1">+C8+C12</f>
        <v>0.93589681260421165</v>
      </c>
      <c r="E16" s="49" t="s">
        <v>41</v>
      </c>
      <c r="F16" s="51">
        <f ca="1">ROUND(2*($F$14-$C$15)/$C$16,0)/2+$F$13</f>
        <v>5343</v>
      </c>
    </row>
    <row r="17" spans="1:21" ht="12.95" customHeight="1" thickBot="1" x14ac:dyDescent="0.25">
      <c r="A17" s="14" t="s">
        <v>34</v>
      </c>
      <c r="B17" s="10"/>
      <c r="C17" s="10">
        <f>COUNT(C21:C2190)</f>
        <v>10</v>
      </c>
      <c r="E17" s="49" t="s">
        <v>53</v>
      </c>
      <c r="F17" s="52">
        <f ca="1">+$C$15+$C$16*$F$16-15018.5-$C$5/24</f>
        <v>45490.667760570788</v>
      </c>
    </row>
    <row r="18" spans="1:21" ht="12.95" customHeight="1" thickTop="1" thickBot="1" x14ac:dyDescent="0.25">
      <c r="A18" s="15" t="s">
        <v>12</v>
      </c>
      <c r="B18" s="10"/>
      <c r="C18" s="18">
        <f ca="1">+C15</f>
        <v>55508.275257493151</v>
      </c>
      <c r="D18" s="19">
        <f ca="1">+C16</f>
        <v>0.93589681260421165</v>
      </c>
      <c r="E18" s="54" t="s">
        <v>54</v>
      </c>
      <c r="F18" s="53">
        <f ca="1">+($C$15+$C$16*$F$16)-($C$16/2)-15018.5-$C$5/24</f>
        <v>45490.199812164487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13</v>
      </c>
      <c r="B20" s="4" t="s">
        <v>14</v>
      </c>
      <c r="C20" s="4" t="s">
        <v>15</v>
      </c>
      <c r="D20" s="4" t="s">
        <v>19</v>
      </c>
      <c r="E20" s="4" t="s">
        <v>16</v>
      </c>
      <c r="F20" s="4" t="s">
        <v>17</v>
      </c>
      <c r="G20" s="4" t="s">
        <v>18</v>
      </c>
      <c r="H20" s="7" t="s">
        <v>51</v>
      </c>
      <c r="I20" s="7" t="s">
        <v>42</v>
      </c>
      <c r="J20" s="7" t="s">
        <v>43</v>
      </c>
      <c r="K20" s="7" t="s">
        <v>44</v>
      </c>
      <c r="L20" s="7" t="s">
        <v>31</v>
      </c>
      <c r="M20" s="7" t="s">
        <v>32</v>
      </c>
      <c r="N20" s="7" t="s">
        <v>33</v>
      </c>
      <c r="O20" s="7" t="s">
        <v>29</v>
      </c>
      <c r="P20" s="6" t="s">
        <v>28</v>
      </c>
      <c r="Q20" s="4" t="s">
        <v>21</v>
      </c>
      <c r="U20" s="25" t="s">
        <v>0</v>
      </c>
    </row>
    <row r="21" spans="1:21" ht="12.95" customHeight="1" x14ac:dyDescent="0.2">
      <c r="A21" s="40" t="s">
        <v>5</v>
      </c>
      <c r="B21" s="41" t="s">
        <v>1</v>
      </c>
      <c r="C21" s="40">
        <v>51910.726600000002</v>
      </c>
      <c r="D21" s="40">
        <v>1E-4</v>
      </c>
      <c r="E21">
        <f t="shared" ref="E21:E30" si="0">+(C21-C$7)/C$8</f>
        <v>-36.256546460367034</v>
      </c>
      <c r="F21" s="44">
        <f>ROUND(2*E21,0)/2+0.5</f>
        <v>-36</v>
      </c>
      <c r="G21">
        <f>+C21-(C$7+F21*C$8)</f>
        <v>-0.24012799999763956</v>
      </c>
      <c r="K21">
        <f>+G21</f>
        <v>-0.24012799999763956</v>
      </c>
      <c r="O21">
        <f t="shared" ref="O21:O30" ca="1" si="1">+C$11+C$12*$F21</f>
        <v>-0.27881815744222127</v>
      </c>
      <c r="Q21" s="2">
        <f t="shared" ref="Q21:Q30" si="2">+C21-15018.5</f>
        <v>36892.226600000002</v>
      </c>
    </row>
    <row r="22" spans="1:21" ht="12.95" customHeight="1" x14ac:dyDescent="0.2">
      <c r="A22" s="40" t="s">
        <v>5</v>
      </c>
      <c r="B22" s="41" t="s">
        <v>1</v>
      </c>
      <c r="C22" s="40">
        <v>51911.663099999998</v>
      </c>
      <c r="D22" s="40">
        <v>2.0000000000000001E-4</v>
      </c>
      <c r="E22">
        <f t="shared" si="0"/>
        <v>-35.256014410225944</v>
      </c>
      <c r="F22" s="44">
        <f t="shared" ref="F22:F30" si="3">ROUND(2*E22,0)/2+0.5</f>
        <v>-35</v>
      </c>
      <c r="G22">
        <f>+C22-(C$7+F22*C$8)</f>
        <v>-0.23963000000367174</v>
      </c>
      <c r="K22">
        <f>+G22</f>
        <v>-0.23963000000367174</v>
      </c>
      <c r="O22">
        <f t="shared" ca="1" si="1"/>
        <v>-0.27892334483800962</v>
      </c>
      <c r="Q22" s="2">
        <f t="shared" si="2"/>
        <v>36893.163099999998</v>
      </c>
    </row>
    <row r="23" spans="1:21" ht="12.95" customHeight="1" x14ac:dyDescent="0.2">
      <c r="A23" s="40" t="s">
        <v>5</v>
      </c>
      <c r="B23" s="41" t="s">
        <v>1</v>
      </c>
      <c r="C23" s="40">
        <v>51911.663999999997</v>
      </c>
      <c r="D23" s="40">
        <v>5.0000000000000001E-4</v>
      </c>
      <c r="E23">
        <f t="shared" si="0"/>
        <v>-35.255052873819942</v>
      </c>
      <c r="F23" s="44">
        <f t="shared" si="3"/>
        <v>-35</v>
      </c>
      <c r="G23">
        <f>+C23-(C$7+F23*C$8)</f>
        <v>-0.23873000000457978</v>
      </c>
      <c r="K23">
        <f>+G23</f>
        <v>-0.23873000000457978</v>
      </c>
      <c r="O23">
        <f t="shared" ca="1" si="1"/>
        <v>-0.27892334483800962</v>
      </c>
      <c r="Q23" s="2">
        <f t="shared" si="2"/>
        <v>36893.163999999997</v>
      </c>
    </row>
    <row r="24" spans="1:21" ht="12.95" customHeight="1" x14ac:dyDescent="0.2">
      <c r="A24" s="40" t="s">
        <v>5</v>
      </c>
      <c r="B24" s="41" t="s">
        <v>1</v>
      </c>
      <c r="C24" s="40">
        <v>51927.573299999996</v>
      </c>
      <c r="D24" s="40">
        <v>2.0000000000000001E-4</v>
      </c>
      <c r="E24">
        <f t="shared" si="0"/>
        <v>-18.257973807750265</v>
      </c>
      <c r="F24" s="44">
        <f t="shared" si="3"/>
        <v>-18</v>
      </c>
      <c r="G24">
        <f>+C24-(C$7+F24*C$8)</f>
        <v>-0.24146399999881396</v>
      </c>
      <c r="K24">
        <f>+G24</f>
        <v>-0.24146399999881396</v>
      </c>
      <c r="O24">
        <f t="shared" ca="1" si="1"/>
        <v>-0.28071153056641118</v>
      </c>
      <c r="Q24" s="2">
        <f t="shared" si="2"/>
        <v>36909.073299999996</v>
      </c>
    </row>
    <row r="25" spans="1:21" ht="12.95" customHeight="1" x14ac:dyDescent="0.2">
      <c r="A25" s="40" t="s">
        <v>51</v>
      </c>
      <c r="C25" s="8">
        <v>51944.662799999998</v>
      </c>
      <c r="D25" s="8"/>
      <c r="E25">
        <f t="shared" si="0"/>
        <v>0</v>
      </c>
      <c r="F25" s="44">
        <f t="shared" si="3"/>
        <v>0.5</v>
      </c>
      <c r="G25">
        <f>+C25-(C$7+F25*C$8)</f>
        <v>-0.46800100000109524</v>
      </c>
      <c r="H25">
        <v>-0.46800100000109524</v>
      </c>
      <c r="O25">
        <f t="shared" ca="1" si="1"/>
        <v>-0.28265749738849522</v>
      </c>
      <c r="Q25" s="2">
        <f t="shared" si="2"/>
        <v>36926.162799999998</v>
      </c>
      <c r="U25">
        <f>+C25-(C$7+F25*C$8)</f>
        <v>-0.46800100000109524</v>
      </c>
    </row>
    <row r="26" spans="1:21" ht="12.95" customHeight="1" x14ac:dyDescent="0.2">
      <c r="A26" s="40" t="s">
        <v>5</v>
      </c>
      <c r="B26" s="41" t="s">
        <v>1</v>
      </c>
      <c r="C26" s="40">
        <v>52155.959600000002</v>
      </c>
      <c r="D26" s="40">
        <v>2.9999999999999997E-4</v>
      </c>
      <c r="E26">
        <f t="shared" si="0"/>
        <v>225.74396208555507</v>
      </c>
      <c r="F26" s="44">
        <f t="shared" si="3"/>
        <v>226</v>
      </c>
      <c r="G26">
        <f>+C26-(C$7+F26*C$8)</f>
        <v>-0.23965199999656761</v>
      </c>
      <c r="K26">
        <f>+G26</f>
        <v>-0.23965199999656761</v>
      </c>
      <c r="O26">
        <f t="shared" ca="1" si="1"/>
        <v>-0.30637725513876279</v>
      </c>
      <c r="Q26" s="2">
        <f t="shared" si="2"/>
        <v>37137.459600000002</v>
      </c>
    </row>
    <row r="27" spans="1:21" ht="12.95" customHeight="1" x14ac:dyDescent="0.2">
      <c r="A27" s="40" t="s">
        <v>5</v>
      </c>
      <c r="B27" s="41" t="s">
        <v>1</v>
      </c>
      <c r="C27" s="40">
        <v>52201.823199999999</v>
      </c>
      <c r="D27" s="40">
        <v>2.9999999999999997E-4</v>
      </c>
      <c r="E27">
        <f t="shared" si="0"/>
        <v>274.74343003540662</v>
      </c>
      <c r="F27" s="44">
        <f t="shared" si="3"/>
        <v>275</v>
      </c>
      <c r="G27">
        <f>+C27-(C$7+F27*C$8)</f>
        <v>-0.24014999999781139</v>
      </c>
      <c r="K27">
        <f>+G27</f>
        <v>-0.24014999999781139</v>
      </c>
      <c r="O27">
        <f t="shared" ca="1" si="1"/>
        <v>-0.31153143753239076</v>
      </c>
      <c r="Q27" s="2">
        <f t="shared" si="2"/>
        <v>37183.323199999999</v>
      </c>
    </row>
    <row r="28" spans="1:21" ht="12.95" customHeight="1" x14ac:dyDescent="0.2">
      <c r="A28" s="40" t="s">
        <v>2</v>
      </c>
      <c r="B28" s="41" t="s">
        <v>1</v>
      </c>
      <c r="C28" s="40">
        <v>52908.514999999999</v>
      </c>
      <c r="D28" s="40">
        <v>4.0000000000000001E-3</v>
      </c>
      <c r="E28">
        <f t="shared" si="0"/>
        <v>1029.7544236016602</v>
      </c>
      <c r="F28" s="44">
        <f t="shared" si="3"/>
        <v>1030.5</v>
      </c>
      <c r="G28">
        <f>+C28-(C$7+F28*C$8)</f>
        <v>-0.6978610000005574</v>
      </c>
      <c r="K28">
        <f>+G28</f>
        <v>-0.6978610000005574</v>
      </c>
      <c r="O28">
        <f t="shared" ca="1" si="1"/>
        <v>-0.39100051505047134</v>
      </c>
      <c r="Q28" s="2">
        <f t="shared" si="2"/>
        <v>37890.014999999999</v>
      </c>
    </row>
    <row r="29" spans="1:21" ht="12.95" customHeight="1" x14ac:dyDescent="0.2">
      <c r="A29" s="40" t="s">
        <v>3</v>
      </c>
      <c r="B29" s="41" t="s">
        <v>1</v>
      </c>
      <c r="C29" s="40">
        <v>53287.587</v>
      </c>
      <c r="D29" s="40">
        <v>7.0000000000000001E-3</v>
      </c>
      <c r="E29">
        <f t="shared" si="0"/>
        <v>1434.7450112286099</v>
      </c>
      <c r="F29" s="44">
        <f t="shared" si="3"/>
        <v>1435</v>
      </c>
      <c r="G29">
        <f>+C29-(C$7+F29*C$8)</f>
        <v>-0.23866999999881955</v>
      </c>
      <c r="K29">
        <f>+G29</f>
        <v>-0.23866999999881955</v>
      </c>
      <c r="O29">
        <f t="shared" ca="1" si="1"/>
        <v>-0.43354881664684936</v>
      </c>
      <c r="Q29" s="2">
        <f t="shared" si="2"/>
        <v>38269.087</v>
      </c>
    </row>
    <row r="30" spans="1:21" ht="12.95" customHeight="1" x14ac:dyDescent="0.2">
      <c r="A30" s="42" t="s">
        <v>6</v>
      </c>
      <c r="B30" s="43" t="s">
        <v>1</v>
      </c>
      <c r="C30" s="40">
        <v>55508.745000000003</v>
      </c>
      <c r="D30" s="40" t="s">
        <v>4</v>
      </c>
      <c r="E30">
        <f t="shared" si="0"/>
        <v>3807.7719919401929</v>
      </c>
      <c r="F30" s="44">
        <f t="shared" si="3"/>
        <v>3808.5</v>
      </c>
      <c r="G30">
        <f>+C30-(C$7+F30*C$8)</f>
        <v>-0.68141699999250704</v>
      </c>
      <c r="K30">
        <f>+G30</f>
        <v>-0.68141699999250704</v>
      </c>
      <c r="O30">
        <f t="shared" ca="1" si="1"/>
        <v>-0.68321110055044199</v>
      </c>
      <c r="Q30" s="2">
        <f t="shared" si="2"/>
        <v>40490.245000000003</v>
      </c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4" ht="12.95" customHeight="1" x14ac:dyDescent="0.2">
      <c r="C33" s="8"/>
      <c r="D33" s="8"/>
    </row>
    <row r="34" spans="3:4" ht="12.95" customHeight="1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L41781" r:id="rId1" display="http://vsolj.cetus-net.org/bulletin.html" xr:uid="{00000000-0004-0000-0000-000000000000}"/>
    <hyperlink ref="L22118" r:id="rId2" display="http://vsolj.cetus-net.org/bulletin.html" xr:uid="{00000000-0004-0000-0000-000001000000}"/>
    <hyperlink ref="M41781" r:id="rId3" display="http://vsolj.cetus-net.org/bulletin.html" xr:uid="{00000000-0004-0000-0000-000002000000}"/>
    <hyperlink ref="AW242" r:id="rId4" display="http://cdsbib.u-strasbg.fr/cgi-bin/cdsbib?1990RMxAA..21..381G" xr:uid="{00000000-0004-0000-0000-000003000000}"/>
    <hyperlink ref="L41778" r:id="rId5" display="https://www.aavso.org/ejaavso" xr:uid="{00000000-0004-0000-0000-000004000000}"/>
    <hyperlink ref="L53682" r:id="rId6" display="http://vsolj.cetus-net.org/bulletin.html" xr:uid="{00000000-0004-0000-0000-000005000000}"/>
    <hyperlink ref="AV11913" r:id="rId7" display="http://cdsbib.u-strasbg.fr/cgi-bin/cdsbib?1990RMxAA..21..381G" xr:uid="{00000000-0004-0000-0000-000006000000}"/>
    <hyperlink ref="AV11916" r:id="rId8" display="http://cdsbib.u-strasbg.fr/cgi-bin/cdsbib?1990RMxAA..21..381G" xr:uid="{00000000-0004-0000-0000-000007000000}"/>
    <hyperlink ref="AV11914" r:id="rId9" display="http://cdsbib.u-strasbg.fr/cgi-bin/cdsbib?1990RMxAA..21..381G" xr:uid="{00000000-0004-0000-0000-000008000000}"/>
    <hyperlink ref="AV19394" r:id="rId10" display="http://cdsbib.u-strasbg.fr/cgi-bin/cdsbib?1990RMxAA..21..381G" xr:uid="{00000000-0004-0000-0000-000009000000}"/>
    <hyperlink ref="AW42424" r:id="rId11" display="http://cdsbib.u-strasbg.fr/cgi-bin/cdsbib?1990RMxAA..21..381G" xr:uid="{00000000-0004-0000-0000-00000A000000}"/>
    <hyperlink ref="AW42425" r:id="rId12" display="http://cdsbib.u-strasbg.fr/cgi-bin/cdsbib?1990RMxAA..21..381G" xr:uid="{00000000-0004-0000-0000-00000B000000}"/>
    <hyperlink ref="L2382" r:id="rId13" display="https://www.aavso.org/ejaavso" xr:uid="{00000000-0004-0000-0000-00000C000000}"/>
    <hyperlink ref="AW62253" r:id="rId14" display="http://cdsbib.u-strasbg.fr/cgi-bin/cdsbib?1990RMxAA..21..381G" xr:uid="{00000000-0004-0000-0000-00000D000000}"/>
    <hyperlink ref="AW25576" r:id="rId15" display="http://cdsbib.u-strasbg.fr/cgi-bin/cdsbib?1990RMxAA..21..381G" xr:uid="{00000000-0004-0000-0000-00000E000000}"/>
    <hyperlink ref="AW25452" r:id="rId16" display="http://cdsbib.u-strasbg.fr/cgi-bin/cdsbib?1990RMxAA..21..381G" xr:uid="{00000000-0004-0000-0000-00000F000000}"/>
    <hyperlink ref="AV21582" r:id="rId17" display="http://cdsbib.u-strasbg.fr/cgi-bin/cdsbib?1990RMxAA..21..381G" xr:uid="{00000000-0004-0000-0000-000010000000}"/>
    <hyperlink ref="AV22351" r:id="rId18" display="http://cdsbib.u-strasbg.fr/cgi-bin/cdsbib?1990RMxAA..21..381G" xr:uid="{00000000-0004-0000-0000-000011000000}"/>
    <hyperlink ref="AV22354" r:id="rId19" display="http://cdsbib.u-strasbg.fr/cgi-bin/cdsbib?1990RMxAA..21..381G" xr:uid="{00000000-0004-0000-0000-000012000000}"/>
    <hyperlink ref="AV22279" r:id="rId20" display="http://cdsbib.u-strasbg.fr/cgi-bin/cdsbib?1990RMxAA..21..381G" xr:uid="{00000000-0004-0000-0000-000013000000}"/>
    <hyperlink ref="N27119" r:id="rId21" display="http://vsolj.cetus-net.org/bulletin.html" xr:uid="{00000000-0004-0000-0000-000014000000}"/>
    <hyperlink ref="N41774" r:id="rId22" display="https://www.aavso.org/ejaavso" xr:uid="{00000000-0004-0000-0000-000015000000}"/>
    <hyperlink ref="AY9405" r:id="rId23" display="http://cdsbib.u-strasbg.fr/cgi-bin/cdsbib?1990RMxAA..21..381G" xr:uid="{00000000-0004-0000-0000-000016000000}"/>
    <hyperlink ref="N28999" r:id="rId24" display="https://www.aavso.org/ejaavso" xr:uid="{00000000-0004-0000-0000-000017000000}"/>
    <hyperlink ref="AX45421" r:id="rId25" display="http://cdsbib.u-strasbg.fr/cgi-bin/cdsbib?1990RMxAA..21..381G" xr:uid="{00000000-0004-0000-0000-000018000000}"/>
    <hyperlink ref="AX11990" r:id="rId26" display="http://cdsbib.u-strasbg.fr/cgi-bin/cdsbib?1990RMxAA..21..381G" xr:uid="{00000000-0004-0000-0000-000019000000}"/>
    <hyperlink ref="AX12724" r:id="rId27" display="http://cdsbib.u-strasbg.fr/cgi-bin/cdsbib?1990RMxAA..21..381G" xr:uid="{00000000-0004-0000-0000-00001A000000}"/>
    <hyperlink ref="AX11912" r:id="rId28" display="http://cdsbib.u-strasbg.fr/cgi-bin/cdsbib?1990RMxAA..21..381G" xr:uid="{00000000-0004-0000-0000-00001B000000}"/>
    <hyperlink ref="AY56005" r:id="rId29" display="http://cdsbib.u-strasbg.fr/cgi-bin/cdsbib?1990RMxAA..21..381G" xr:uid="{00000000-0004-0000-0000-00001C000000}"/>
    <hyperlink ref="AY56006" r:id="rId30" display="http://cdsbib.u-strasbg.fr/cgi-bin/cdsbib?1990RMxAA..21..381G" xr:uid="{00000000-0004-0000-0000-00001D000000}"/>
    <hyperlink ref="AY32847" r:id="rId31" display="http://cdsbib.u-strasbg.fr/cgi-bin/cdsbib?1990RMxAA..21..381G" xr:uid="{00000000-0004-0000-0000-00001E000000}"/>
    <hyperlink ref="AY17379" r:id="rId32" display="http://cdsbib.u-strasbg.fr/cgi-bin/cdsbib?1990RMxAA..21..381G" xr:uid="{00000000-0004-0000-0000-00001F000000}"/>
    <hyperlink ref="AY17386" r:id="rId33" display="http://cdsbib.u-strasbg.fr/cgi-bin/cdsbib?1990RMxAA..21..381G" xr:uid="{00000000-0004-0000-0000-000020000000}"/>
    <hyperlink ref="AX22278" r:id="rId34" display="http://cdsbib.u-strasbg.fr/cgi-bin/cdsbib?1990RMxAA..21..381G" xr:uid="{00000000-0004-0000-0000-000021000000}"/>
    <hyperlink ref="AX22775" r:id="rId35" display="http://cdsbib.u-strasbg.fr/cgi-bin/cdsbib?1990RMxAA..21..381G" xr:uid="{00000000-0004-0000-0000-000022000000}"/>
    <hyperlink ref="AX22801" r:id="rId36" display="http://cdsbib.u-strasbg.fr/cgi-bin/cdsbib?1990RMxAA..21..381G" xr:uid="{00000000-0004-0000-0000-000023000000}"/>
    <hyperlink ref="AX22756" r:id="rId37" display="http://cdsbib.u-strasbg.fr/cgi-bin/cdsbib?1990RMxAA..21..381G" xr:uid="{00000000-0004-0000-0000-000024000000}"/>
    <hyperlink ref="BI41777" r:id="rId38" display="http://cdsbib.u-strasbg.fr/cgi-bin/cdsbib?1990RMxAA..21..381G" xr:uid="{00000000-0004-0000-0000-000025000000}"/>
    <hyperlink ref="AT6863" r:id="rId39" display="http://cdsbib.u-strasbg.fr/cgi-bin/cdsbib?1990RMxAA..21..381G" xr:uid="{00000000-0004-0000-0000-000026000000}"/>
    <hyperlink ref="AU40675" r:id="rId40" display="http://cdsbib.u-strasbg.fr/cgi-bin/cdsbib?1990RMxAA..21..381G" xr:uid="{00000000-0004-0000-0000-000027000000}"/>
    <hyperlink ref="AU42155" r:id="rId41" display="http://cdsbib.u-strasbg.fr/cgi-bin/cdsbib?1990RMxAA..21..381G" xr:uid="{00000000-0004-0000-0000-000028000000}"/>
    <hyperlink ref="AU42086" r:id="rId42" display="http://cdsbib.u-strasbg.fr/cgi-bin/cdsbib?1990RMxAA..21..381G" xr:uid="{00000000-0004-0000-0000-000029000000}"/>
    <hyperlink ref="AT42173" r:id="rId43" display="http://cdsbib.u-strasbg.fr/cgi-bin/cdsbib?1990RMxAA..21..381G" xr:uid="{00000000-0004-0000-0000-00002A000000}"/>
    <hyperlink ref="AU41809" r:id="rId44" display="http://cdsbib.u-strasbg.fr/cgi-bin/cdsbib?1990RMxAA..21..381G" xr:uid="{00000000-0004-0000-0000-00002B000000}"/>
    <hyperlink ref="AU41914" r:id="rId45" display="http://cdsbib.u-strasbg.fr/cgi-bin/cdsbib?1990RMxAA..21..381G" xr:uid="{00000000-0004-0000-0000-00002C000000}"/>
    <hyperlink ref="AU41810" r:id="rId46" display="http://cdsbib.u-strasbg.fr/cgi-bin/cdsbib?1990RMxAA..21..381G" xr:uid="{00000000-0004-0000-0000-00002D000000}"/>
    <hyperlink ref="AT42174" r:id="rId47" display="http://cdsbib.u-strasbg.fr/cgi-bin/cdsbib?1990RMxAA..21..381G" xr:uid="{00000000-0004-0000-0000-00002E000000}"/>
    <hyperlink ref="AU41915" r:id="rId48" display="http://cdsbib.u-strasbg.fr/cgi-bin/cdsbib?1990RMxAA..21..381G" xr:uid="{00000000-0004-0000-0000-00002F000000}"/>
    <hyperlink ref="AU42267" r:id="rId49" display="http://cdsbib.u-strasbg.fr/cgi-bin/cdsbib?1990RMxAA..21..381G" xr:uid="{00000000-0004-0000-0000-000030000000}"/>
    <hyperlink ref="AT46714" r:id="rId50" display="http://cdsbib.u-strasbg.fr/cgi-bin/cdsbib?1990RMxAA..21..381G" xr:uid="{00000000-0004-0000-0000-000031000000}"/>
    <hyperlink ref="M44218" r:id="rId51" display="http://vsolj.cetus-net.org/bulletin.html" xr:uid="{00000000-0004-0000-0000-000032000000}"/>
    <hyperlink ref="M44211" r:id="rId52" display="http://vsolj.cetus-net.org/bulletin.html" xr:uid="{00000000-0004-0000-0000-000033000000}"/>
    <hyperlink ref="AU46725" r:id="rId53" display="http://cdsbib.u-strasbg.fr/cgi-bin/cdsbib?1990RMxAA..21..381G" xr:uid="{00000000-0004-0000-0000-000034000000}"/>
    <hyperlink ref="AU46729" r:id="rId54" display="http://cdsbib.u-strasbg.fr/cgi-bin/cdsbib?1990RMxAA..21..381G" xr:uid="{00000000-0004-0000-0000-000035000000}"/>
    <hyperlink ref="AU46726" r:id="rId55" display="http://cdsbib.u-strasbg.fr/cgi-bin/cdsbib?1990RMxAA..21..381G" xr:uid="{00000000-0004-0000-0000-000036000000}"/>
    <hyperlink ref="AW46714" r:id="rId56" display="http://cdsbib.u-strasbg.fr/cgi-bin/cdsbib?1990RMxAA..21..381G" xr:uid="{00000000-0004-0000-0000-000037000000}"/>
    <hyperlink ref="P44218" r:id="rId57" display="http://vsolj.cetus-net.org/bulletin.html" xr:uid="{00000000-0004-0000-0000-000038000000}"/>
    <hyperlink ref="P44211" r:id="rId58" display="http://vsolj.cetus-net.org/bulletin.html" xr:uid="{00000000-0004-0000-0000-000039000000}"/>
    <hyperlink ref="AX46725" r:id="rId59" display="http://cdsbib.u-strasbg.fr/cgi-bin/cdsbib?1990RMxAA..21..381G" xr:uid="{00000000-0004-0000-0000-00003A000000}"/>
    <hyperlink ref="AX46729" r:id="rId60" display="http://cdsbib.u-strasbg.fr/cgi-bin/cdsbib?1990RMxAA..21..381G" xr:uid="{00000000-0004-0000-0000-00003B000000}"/>
    <hyperlink ref="AX46726" r:id="rId61" display="http://cdsbib.u-strasbg.fr/cgi-bin/cdsbib?1990RMxAA..21..381G" xr:uid="{00000000-0004-0000-0000-00003C000000}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2024-07-16T04:36:28Z</dcterms:modified>
</cp:coreProperties>
</file>