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A2B730-B68C-472B-8191-CC83B390B4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31" i="1"/>
  <c r="F31" i="1" s="1"/>
  <c r="G31" i="1" s="1"/>
  <c r="K31" i="1" s="1"/>
  <c r="Q31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Q26" i="1"/>
  <c r="Q27" i="1"/>
  <c r="Q28" i="1"/>
  <c r="Q29" i="1"/>
  <c r="Q30" i="1"/>
  <c r="E22" i="1"/>
  <c r="F22" i="1"/>
  <c r="G22" i="1"/>
  <c r="K22" i="1"/>
  <c r="E23" i="1"/>
  <c r="F23" i="1"/>
  <c r="G23" i="1"/>
  <c r="K23" i="1"/>
  <c r="E24" i="1"/>
  <c r="F24" i="1"/>
  <c r="G24" i="1"/>
  <c r="K24" i="1"/>
  <c r="E21" i="1"/>
  <c r="F21" i="1"/>
  <c r="G21" i="1"/>
  <c r="I21" i="1"/>
  <c r="E25" i="1"/>
  <c r="F25" i="1"/>
  <c r="G25" i="1"/>
  <c r="K25" i="1"/>
  <c r="Q22" i="1"/>
  <c r="Q23" i="1"/>
  <c r="Q24" i="1"/>
  <c r="Q25" i="1"/>
  <c r="D9" i="1"/>
  <c r="E9" i="1"/>
  <c r="C17" i="1"/>
  <c r="Q21" i="1"/>
  <c r="C12" i="1"/>
  <c r="C11" i="1"/>
  <c r="F15" i="1" l="1"/>
  <c r="O31" i="1"/>
  <c r="O23" i="1"/>
  <c r="O28" i="1"/>
  <c r="O22" i="1"/>
  <c r="O30" i="1"/>
  <c r="O25" i="1"/>
  <c r="C15" i="1"/>
  <c r="O27" i="1"/>
  <c r="O24" i="1"/>
  <c r="O21" i="1"/>
  <c r="O26" i="1"/>
  <c r="O29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<sst xmlns="http://schemas.openxmlformats.org/spreadsheetml/2006/main" count="88" uniqueCount="66">
  <si>
    <t>VSB-66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</si>
  <si>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</si>
  <si>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</si>
  <si>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</si>
  <si>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</si>
  <si>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</si>
  <si>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</si>
  <si>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</si>
  <si>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</si>
  <si>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</si>
  <si>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</si>
  <si>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</si>
  <si>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</si>
  <si>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</si>
  <si>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</si>
  <si>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</si>
  <si>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</si>
  <si>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</si>
  <si>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</si>
  <si>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</si>
  <si>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</si>
  <si>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</si>
  <si>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</si>
  <si>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</si>
  <si>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</si>
  <si>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</si>
  <si>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</si>
  <si>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</si>
  <si>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</si>
  <si>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</si>
  <si>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</si>
  <si>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</si>
  <si>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</si>
  <si>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</si>
  <si>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</si>
  <si>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</si>
  <si>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</si>
  <si>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</si>
  <si>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</si>
  <si>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PE</t>
  </si>
  <si>
    <t>CCD</t>
  </si>
  <si>
    <t>HY Cet</t>
  </si>
  <si>
    <t>2019G</t>
  </si>
  <si>
    <t>G5268-1013</t>
  </si>
  <si>
    <t>EA</t>
  </si>
  <si>
    <t>pr_</t>
  </si>
  <si>
    <t>HY Ce</t>
  </si>
  <si>
    <t>Y Ce</t>
  </si>
  <si>
    <t>Cet</t>
  </si>
  <si>
    <t>HY Cet / GSC 5268-1013</t>
  </si>
  <si>
    <t>VSX</t>
  </si>
  <si>
    <t>IBVS 5960</t>
  </si>
  <si>
    <t>I</t>
  </si>
  <si>
    <t>OEJV 0155</t>
  </si>
  <si>
    <t>0,0100</t>
  </si>
  <si>
    <t>IBVS 6042</t>
  </si>
  <si>
    <t>VSB 067</t>
  </si>
  <si>
    <t>Ic</t>
  </si>
  <si>
    <t>V</t>
  </si>
  <si>
    <t>B</t>
  </si>
  <si>
    <t>Checked by ToMcat 2021-04-03</t>
  </si>
  <si>
    <t>JBAV, 63</t>
  </si>
  <si>
    <t xml:space="preserve">Mag </t>
  </si>
  <si>
    <t>Next ToM-P</t>
  </si>
  <si>
    <t>Next ToM-S</t>
  </si>
  <si>
    <t>11.33-11.75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</si>
</sst>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5" fillId="0" borderId="0" xfId="0" applyFont="1" applyAlignment="1">
      <alignment horizontal="left" vertical="top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0" fillId="26" borderId="11" xfId="0" applyFill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22" fontId="37" fillId="0" borderId="14" xfId="0" applyNumberFormat="1" applyFont="1" applyBorder="1" applyAlignment="1">
      <alignment horizontal="right" vertical="center"/>
    </xf>
    <xf numFmtId="22" fontId="37" fillId="0" borderId="15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6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Cet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6F-4100-AB58-DF2AE26082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6F-4100-AB58-DF2AE26082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6F-4100-AB58-DF2AE26082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-7.2269999946001917E-3</c:v>
                </c:pt>
                <c:pt idx="2">
                  <c:v>1.9730000058189034E-3</c:v>
                </c:pt>
                <c:pt idx="3">
                  <c:v>-5.1462499977787957E-3</c:v>
                </c:pt>
                <c:pt idx="4">
                  <c:v>1.4993750090070534E-2</c:v>
                </c:pt>
                <c:pt idx="5">
                  <c:v>-6.6257500002393499E-3</c:v>
                </c:pt>
                <c:pt idx="6">
                  <c:v>3.0052500005695038E-3</c:v>
                </c:pt>
                <c:pt idx="7">
                  <c:v>3.3052500002668239E-3</c:v>
                </c:pt>
                <c:pt idx="8">
                  <c:v>4.7052500012796372E-3</c:v>
                </c:pt>
                <c:pt idx="9">
                  <c:v>-1.1629749991698191E-2</c:v>
                </c:pt>
                <c:pt idx="10">
                  <c:v>-1.9194999986211769E-3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6F-4100-AB58-DF2AE26082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6F-4100-AB58-DF2AE26082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6F-4100-AB58-DF2AE26082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6.9999999999999999E-4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6F-4100-AB58-DF2AE26082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-2.5361007995271185E-3</c:v>
                </c:pt>
                <c:pt idx="1">
                  <c:v>-1.5352953364527384E-3</c:v>
                </c:pt>
                <c:pt idx="2">
                  <c:v>-1.1873403731935013E-3</c:v>
                </c:pt>
                <c:pt idx="3">
                  <c:v>-1.1383004705591527E-3</c:v>
                </c:pt>
                <c:pt idx="4">
                  <c:v>2.7348656359291092E-5</c:v>
                </c:pt>
                <c:pt idx="5">
                  <c:v>2.1372203355501983E-4</c:v>
                </c:pt>
                <c:pt idx="6">
                  <c:v>2.3416438764649978E-4</c:v>
                </c:pt>
                <c:pt idx="7">
                  <c:v>2.3416438764649978E-4</c:v>
                </c:pt>
                <c:pt idx="8">
                  <c:v>2.3416438764649978E-4</c:v>
                </c:pt>
                <c:pt idx="9">
                  <c:v>2.3633910616686991E-4</c:v>
                </c:pt>
                <c:pt idx="10">
                  <c:v>6.5138413577952876E-4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6F-4100-AB58-DF2AE260825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4602</c:v>
                </c:pt>
                <c:pt idx="2">
                  <c:v>6202</c:v>
                </c:pt>
                <c:pt idx="3">
                  <c:v>6427.5</c:v>
                </c:pt>
                <c:pt idx="4">
                  <c:v>11787.5</c:v>
                </c:pt>
                <c:pt idx="5">
                  <c:v>12644.5</c:v>
                </c:pt>
                <c:pt idx="6">
                  <c:v>12738.5</c:v>
                </c:pt>
                <c:pt idx="7">
                  <c:v>12738.5</c:v>
                </c:pt>
                <c:pt idx="8">
                  <c:v>12738.5</c:v>
                </c:pt>
                <c:pt idx="9">
                  <c:v>12748.5</c:v>
                </c:pt>
                <c:pt idx="10">
                  <c:v>14657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6F-4100-AB58-DF2AE2608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58808"/>
        <c:axId val="1"/>
      </c:scatterChart>
      <c:valAx>
        <c:axId val="814258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58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9525</xdr:rowOff>
    </xdr:from>
    <xdr:to>
      <xdr:col>17</xdr:col>
      <xdr:colOff>190500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133D9FC-FE08-947F-4217-929C985DB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49</v>
      </c>
      <c r="F1" s="29" t="s">
        <v>41</v>
      </c>
      <c r="G1" s="30" t="s">
        <v>42</v>
      </c>
      <c r="H1" s="31"/>
      <c r="I1" s="32" t="s">
        <v>43</v>
      </c>
      <c r="J1" s="33" t="s">
        <v>41</v>
      </c>
      <c r="K1" s="34">
        <v>0.28210000000000002</v>
      </c>
      <c r="L1" s="35">
        <v>14.531599999999999</v>
      </c>
      <c r="M1" s="36">
        <v>53670.580999999998</v>
      </c>
      <c r="N1" s="36">
        <v>0.40266350000000001</v>
      </c>
      <c r="O1" s="35" t="s">
        <v>44</v>
      </c>
      <c r="P1">
        <v>11.33</v>
      </c>
      <c r="Q1">
        <v>11.75</v>
      </c>
      <c r="R1" t="s">
        <v>45</v>
      </c>
      <c r="S1" t="s">
        <v>15</v>
      </c>
      <c r="T1" t="s">
        <v>46</v>
      </c>
      <c r="U1" t="s">
        <v>47</v>
      </c>
      <c r="V1" t="s">
        <v>48</v>
      </c>
    </row>
    <row r="2" spans="1:22" ht="12.95" customHeight="1" x14ac:dyDescent="0.2">
      <c r="A2" t="s">
        <v>25</v>
      </c>
      <c r="B2" t="s">
        <v>44</v>
      </c>
      <c r="C2" s="28"/>
      <c r="D2" s="3"/>
    </row>
    <row r="3" spans="1:22" ht="12.95" customHeight="1" thickBot="1" x14ac:dyDescent="0.25"/>
    <row r="4" spans="1:22" ht="12.95" customHeight="1" thickTop="1" thickBot="1" x14ac:dyDescent="0.25">
      <c r="A4" s="5" t="s">
        <v>2</v>
      </c>
      <c r="C4" s="26">
        <v>53670.574999999997</v>
      </c>
      <c r="D4" s="27">
        <v>0.402665</v>
      </c>
    </row>
    <row r="5" spans="1:22" ht="12.95" customHeight="1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2" ht="12.95" customHeight="1" x14ac:dyDescent="0.2">
      <c r="A6" s="5" t="s">
        <v>3</v>
      </c>
    </row>
    <row r="7" spans="1:22" ht="12.95" customHeight="1" x14ac:dyDescent="0.2">
      <c r="A7" t="s">
        <v>4</v>
      </c>
      <c r="C7" s="49">
        <v>53670.580999999998</v>
      </c>
      <c r="D7" s="62" t="s">
        <v>50</v>
      </c>
    </row>
    <row r="8" spans="1:22" ht="12.95" customHeight="1" x14ac:dyDescent="0.2">
      <c r="A8" t="s">
        <v>5</v>
      </c>
      <c r="C8" s="49">
        <v>0.40266350000000001</v>
      </c>
      <c r="D8" s="62" t="s">
        <v>50</v>
      </c>
      <c r="E8" t="s">
        <v>60</v>
      </c>
    </row>
    <row r="9" spans="1:22" ht="12.95" customHeight="1" x14ac:dyDescent="0.2">
      <c r="A9" s="23" t="s">
        <v>33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22" ht="12.95" customHeight="1" thickBot="1" x14ac:dyDescent="0.25">
      <c r="A10" s="10"/>
      <c r="B10" s="10"/>
      <c r="C10" s="4" t="s">
        <v>21</v>
      </c>
      <c r="D10" s="4" t="s">
        <v>22</v>
      </c>
      <c r="E10" s="10"/>
    </row>
    <row r="11" spans="1:22" ht="12.95" customHeight="1" x14ac:dyDescent="0.2">
      <c r="A11" s="10" t="s">
        <v>17</v>
      </c>
      <c r="B11" s="10"/>
      <c r="C11" s="20">
        <f ca="1">INTERCEPT(INDIRECT($E$9):G992,INDIRECT($D$9):F992)</f>
        <v>-2.5361007995271185E-3</v>
      </c>
      <c r="D11" s="3"/>
      <c r="E11" s="10"/>
    </row>
    <row r="12" spans="1:22" ht="12.95" customHeight="1" x14ac:dyDescent="0.2">
      <c r="A12" s="10" t="s">
        <v>18</v>
      </c>
      <c r="B12" s="10"/>
      <c r="C12" s="20">
        <f ca="1">SLOPE(INDIRECT($E$9):G992,INDIRECT($D$9):F992)</f>
        <v>2.1747185203702306E-7</v>
      </c>
      <c r="D12" s="3"/>
      <c r="E12" s="53" t="s">
        <v>62</v>
      </c>
      <c r="F12" s="54" t="s">
        <v>65</v>
      </c>
    </row>
    <row r="13" spans="1:22" ht="12.95" customHeight="1" x14ac:dyDescent="0.2">
      <c r="A13" s="10" t="s">
        <v>20</v>
      </c>
      <c r="B13" s="10"/>
      <c r="C13" s="3" t="s">
        <v>15</v>
      </c>
      <c r="E13" s="55" t="s">
        <v>35</v>
      </c>
      <c r="F13" s="56">
        <v>1</v>
      </c>
    </row>
    <row r="14" spans="1:22" ht="12.95" customHeight="1" x14ac:dyDescent="0.2">
      <c r="A14" s="10"/>
      <c r="B14" s="10"/>
      <c r="C14" s="10"/>
      <c r="E14" s="55" t="s">
        <v>32</v>
      </c>
      <c r="F14" s="57">
        <f ca="1">NOW()+15018.5+$C$5/24</f>
        <v>60507.728116435181</v>
      </c>
    </row>
    <row r="15" spans="1:22" ht="12.95" customHeight="1" x14ac:dyDescent="0.2">
      <c r="A15" s="12" t="s">
        <v>19</v>
      </c>
      <c r="B15" s="10"/>
      <c r="C15" s="13">
        <f ca="1">(C7+C11)+(C8+C12)*INT(MAX(F21:F3533))</f>
        <v>59572.420570884133</v>
      </c>
      <c r="E15" s="58" t="s">
        <v>36</v>
      </c>
      <c r="F15" s="57">
        <f ca="1">ROUND(2*($F$14-$C$7)/$C$8,0)/2+$F$13</f>
        <v>16981</v>
      </c>
    </row>
    <row r="16" spans="1:22" ht="12.95" customHeight="1" x14ac:dyDescent="0.2">
      <c r="A16" s="15" t="s">
        <v>6</v>
      </c>
      <c r="B16" s="10"/>
      <c r="C16" s="16">
        <f ca="1">+C8+C12</f>
        <v>0.40266371747185203</v>
      </c>
      <c r="E16" s="58" t="s">
        <v>37</v>
      </c>
      <c r="F16" s="57">
        <f ca="1">ROUND(2*($F$14-$C$15)/$C$16,0)/2+$F$13</f>
        <v>2324</v>
      </c>
    </row>
    <row r="17" spans="1:21" ht="12.95" customHeight="1" thickBot="1" x14ac:dyDescent="0.25">
      <c r="A17" s="14" t="s">
        <v>29</v>
      </c>
      <c r="B17" s="10"/>
      <c r="C17" s="10">
        <f>COUNT(C21:C2191)</f>
        <v>11</v>
      </c>
      <c r="E17" s="58" t="s">
        <v>63</v>
      </c>
      <c r="F17" s="59">
        <f ca="1">+$C$15+$C$16*$F$16-15018.5-$C$5/24</f>
        <v>45490.106883622051</v>
      </c>
    </row>
    <row r="18" spans="1:21" ht="12.95" customHeight="1" thickTop="1" thickBot="1" x14ac:dyDescent="0.25">
      <c r="A18" s="15" t="s">
        <v>7</v>
      </c>
      <c r="B18" s="10"/>
      <c r="C18" s="18">
        <f ca="1">+C15</f>
        <v>59572.420570884133</v>
      </c>
      <c r="D18" s="19">
        <f ca="1">+C16</f>
        <v>0.40266371747185203</v>
      </c>
      <c r="E18" s="61" t="s">
        <v>64</v>
      </c>
      <c r="F18" s="60">
        <f ca="1">+($C$15+$C$16*$F$16)-($C$16/2)-15018.5-$C$5/24</f>
        <v>45489.905551763317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50</v>
      </c>
      <c r="J20" s="7" t="s">
        <v>39</v>
      </c>
      <c r="K20" s="7" t="s">
        <v>40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34</v>
      </c>
    </row>
    <row r="21" spans="1:21" ht="12.95" customHeight="1" x14ac:dyDescent="0.2">
      <c r="A21" t="s">
        <v>50</v>
      </c>
      <c r="B21" s="3"/>
      <c r="C21" s="8">
        <v>53670.580999999998</v>
      </c>
      <c r="D21" s="8" t="s">
        <v>15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I21">
        <f>+G21</f>
        <v>0</v>
      </c>
      <c r="O21">
        <f t="shared" ref="O21:O30" ca="1" si="3">+C$11+C$12*$F21</f>
        <v>-2.5361007995271185E-3</v>
      </c>
      <c r="Q21" s="2">
        <f t="shared" ref="Q21:Q30" si="4">+C21-15018.5</f>
        <v>38652.080999999998</v>
      </c>
    </row>
    <row r="22" spans="1:21" ht="12.95" customHeight="1" x14ac:dyDescent="0.2">
      <c r="A22" s="37" t="s">
        <v>51</v>
      </c>
      <c r="B22" s="38" t="s">
        <v>52</v>
      </c>
      <c r="C22" s="37">
        <v>55523.631200000003</v>
      </c>
      <c r="D22" s="37">
        <v>2.9999999999999997E-4</v>
      </c>
      <c r="E22">
        <f t="shared" si="0"/>
        <v>4601.9820520111834</v>
      </c>
      <c r="F22">
        <f t="shared" si="1"/>
        <v>4602</v>
      </c>
      <c r="G22">
        <f t="shared" si="2"/>
        <v>-7.2269999946001917E-3</v>
      </c>
      <c r="K22">
        <f t="shared" ref="K22:K30" si="5">+G22</f>
        <v>-7.2269999946001917E-3</v>
      </c>
      <c r="O22">
        <f t="shared" ca="1" si="3"/>
        <v>-1.5352953364527384E-3</v>
      </c>
      <c r="Q22" s="2">
        <f t="shared" si="4"/>
        <v>40505.131200000003</v>
      </c>
    </row>
    <row r="23" spans="1:21" ht="12.95" customHeight="1" x14ac:dyDescent="0.2">
      <c r="A23" s="39" t="s">
        <v>53</v>
      </c>
      <c r="B23" s="40" t="s">
        <v>52</v>
      </c>
      <c r="C23" s="41">
        <v>56167.902000000002</v>
      </c>
      <c r="D23" s="50" t="s">
        <v>54</v>
      </c>
      <c r="E23">
        <f t="shared" si="0"/>
        <v>6202.0048998729799</v>
      </c>
      <c r="F23">
        <f t="shared" si="1"/>
        <v>6202</v>
      </c>
      <c r="G23">
        <f t="shared" si="2"/>
        <v>1.9730000058189034E-3</v>
      </c>
      <c r="K23">
        <f t="shared" si="5"/>
        <v>1.9730000058189034E-3</v>
      </c>
      <c r="O23">
        <f t="shared" ca="1" si="3"/>
        <v>-1.1873403731935013E-3</v>
      </c>
      <c r="Q23" s="2">
        <f t="shared" si="4"/>
        <v>41149.402000000002</v>
      </c>
    </row>
    <row r="24" spans="1:21" ht="12.95" customHeight="1" x14ac:dyDescent="0.2">
      <c r="A24" s="39" t="s">
        <v>55</v>
      </c>
      <c r="B24" s="40" t="s">
        <v>1</v>
      </c>
      <c r="C24" s="41">
        <v>56258.695500000002</v>
      </c>
      <c r="D24" s="41">
        <v>6.9999999999999999E-4</v>
      </c>
      <c r="E24">
        <f t="shared" si="0"/>
        <v>6427.4872194773134</v>
      </c>
      <c r="F24">
        <f t="shared" si="1"/>
        <v>6427.5</v>
      </c>
      <c r="G24">
        <f t="shared" si="2"/>
        <v>-5.1462499977787957E-3</v>
      </c>
      <c r="K24">
        <f t="shared" si="5"/>
        <v>-5.1462499977787957E-3</v>
      </c>
      <c r="O24">
        <f t="shared" ca="1" si="3"/>
        <v>-1.1383004705591527E-3</v>
      </c>
      <c r="Q24" s="2">
        <f t="shared" si="4"/>
        <v>41240.195500000002</v>
      </c>
    </row>
    <row r="25" spans="1:21" ht="12.95" customHeight="1" x14ac:dyDescent="0.2">
      <c r="A25" s="42" t="s">
        <v>0</v>
      </c>
      <c r="B25" s="43" t="s">
        <v>1</v>
      </c>
      <c r="C25" s="42">
        <v>58416.992000000086</v>
      </c>
      <c r="D25" s="42" t="s">
        <v>15</v>
      </c>
      <c r="E25">
        <f t="shared" si="0"/>
        <v>11787.537236427159</v>
      </c>
      <c r="F25">
        <f t="shared" si="1"/>
        <v>11787.5</v>
      </c>
      <c r="G25">
        <f t="shared" si="2"/>
        <v>1.4993750090070534E-2</v>
      </c>
      <c r="K25">
        <f t="shared" si="5"/>
        <v>1.4993750090070534E-2</v>
      </c>
      <c r="O25">
        <f t="shared" ca="1" si="3"/>
        <v>2.7348656359291092E-5</v>
      </c>
      <c r="Q25" s="2">
        <f t="shared" si="4"/>
        <v>43398.492000000086</v>
      </c>
    </row>
    <row r="26" spans="1:21" x14ac:dyDescent="0.2">
      <c r="A26" s="44" t="s">
        <v>56</v>
      </c>
      <c r="B26" s="45" t="s">
        <v>1</v>
      </c>
      <c r="C26" s="46">
        <v>58762.053</v>
      </c>
      <c r="D26" s="46" t="s">
        <v>57</v>
      </c>
      <c r="E26">
        <f t="shared" si="0"/>
        <v>12644.483545193447</v>
      </c>
      <c r="F26">
        <f t="shared" si="1"/>
        <v>12644.5</v>
      </c>
      <c r="G26">
        <f t="shared" si="2"/>
        <v>-6.6257500002393499E-3</v>
      </c>
      <c r="K26">
        <f t="shared" si="5"/>
        <v>-6.6257500002393499E-3</v>
      </c>
      <c r="O26">
        <f t="shared" ca="1" si="3"/>
        <v>2.1372203355501983E-4</v>
      </c>
      <c r="Q26" s="2">
        <f t="shared" si="4"/>
        <v>43743.553</v>
      </c>
    </row>
    <row r="27" spans="1:21" x14ac:dyDescent="0.2">
      <c r="A27" s="44" t="s">
        <v>56</v>
      </c>
      <c r="B27" s="45" t="s">
        <v>1</v>
      </c>
      <c r="C27" s="46">
        <v>58799.913</v>
      </c>
      <c r="D27" s="46" t="s">
        <v>58</v>
      </c>
      <c r="E27">
        <f t="shared" si="0"/>
        <v>12738.507463427904</v>
      </c>
      <c r="F27">
        <f t="shared" si="1"/>
        <v>12738.5</v>
      </c>
      <c r="G27">
        <f t="shared" si="2"/>
        <v>3.0052500005695038E-3</v>
      </c>
      <c r="K27">
        <f t="shared" si="5"/>
        <v>3.0052500005695038E-3</v>
      </c>
      <c r="O27">
        <f t="shared" ca="1" si="3"/>
        <v>2.3416438764649978E-4</v>
      </c>
      <c r="Q27" s="2">
        <f t="shared" si="4"/>
        <v>43781.413</v>
      </c>
    </row>
    <row r="28" spans="1:21" x14ac:dyDescent="0.2">
      <c r="A28" s="44" t="s">
        <v>56</v>
      </c>
      <c r="B28" s="45" t="s">
        <v>1</v>
      </c>
      <c r="C28" s="46">
        <v>58799.9133</v>
      </c>
      <c r="D28" s="46" t="s">
        <v>59</v>
      </c>
      <c r="E28">
        <f t="shared" si="0"/>
        <v>12738.508208466876</v>
      </c>
      <c r="F28">
        <f t="shared" si="1"/>
        <v>12738.5</v>
      </c>
      <c r="G28">
        <f t="shared" si="2"/>
        <v>3.3052500002668239E-3</v>
      </c>
      <c r="K28">
        <f t="shared" si="5"/>
        <v>3.3052500002668239E-3</v>
      </c>
      <c r="O28">
        <f t="shared" ca="1" si="3"/>
        <v>2.3416438764649978E-4</v>
      </c>
      <c r="Q28" s="2">
        <f t="shared" si="4"/>
        <v>43781.4133</v>
      </c>
    </row>
    <row r="29" spans="1:21" x14ac:dyDescent="0.2">
      <c r="A29" s="44" t="s">
        <v>56</v>
      </c>
      <c r="B29" s="45" t="s">
        <v>1</v>
      </c>
      <c r="C29" s="46">
        <v>58799.914700000001</v>
      </c>
      <c r="D29" s="46" t="s">
        <v>59</v>
      </c>
      <c r="E29">
        <f t="shared" si="0"/>
        <v>12738.511685315412</v>
      </c>
      <c r="F29">
        <f t="shared" si="1"/>
        <v>12738.5</v>
      </c>
      <c r="G29">
        <f t="shared" si="2"/>
        <v>4.7052500012796372E-3</v>
      </c>
      <c r="K29">
        <f t="shared" si="5"/>
        <v>4.7052500012796372E-3</v>
      </c>
      <c r="O29">
        <f t="shared" ca="1" si="3"/>
        <v>2.3416438764649978E-4</v>
      </c>
      <c r="Q29" s="2">
        <f t="shared" si="4"/>
        <v>43781.414700000001</v>
      </c>
    </row>
    <row r="30" spans="1:21" x14ac:dyDescent="0.2">
      <c r="A30" s="44" t="s">
        <v>56</v>
      </c>
      <c r="B30" s="45" t="s">
        <v>1</v>
      </c>
      <c r="C30" s="46">
        <v>58803.925000000003</v>
      </c>
      <c r="D30" s="46" t="s">
        <v>57</v>
      </c>
      <c r="E30">
        <f t="shared" si="0"/>
        <v>12748.471117943405</v>
      </c>
      <c r="F30">
        <f t="shared" si="1"/>
        <v>12748.5</v>
      </c>
      <c r="G30">
        <f t="shared" si="2"/>
        <v>-1.1629749991698191E-2</v>
      </c>
      <c r="K30">
        <f t="shared" si="5"/>
        <v>-1.1629749991698191E-2</v>
      </c>
      <c r="O30">
        <f t="shared" ca="1" si="3"/>
        <v>2.3633910616686991E-4</v>
      </c>
      <c r="Q30" s="2">
        <f t="shared" si="4"/>
        <v>43785.425000000003</v>
      </c>
    </row>
    <row r="31" spans="1:21" x14ac:dyDescent="0.2">
      <c r="A31" s="47" t="s">
        <v>61</v>
      </c>
      <c r="B31" s="48" t="s">
        <v>1</v>
      </c>
      <c r="C31" s="51">
        <v>59572.417999999998</v>
      </c>
      <c r="D31" s="52">
        <v>5.0000000000000001E-3</v>
      </c>
      <c r="E31">
        <f t="shared" ref="E31" si="6">+(C31-C$7)/C$8</f>
        <v>14656.995232992311</v>
      </c>
      <c r="F31">
        <f t="shared" ref="F31" si="7">ROUND(2*E31,0)/2</f>
        <v>14657</v>
      </c>
      <c r="G31">
        <f t="shared" ref="G31" si="8">+C31-(C$7+F31*C$8)</f>
        <v>-1.9194999986211769E-3</v>
      </c>
      <c r="K31">
        <f t="shared" ref="K31" si="9">+G31</f>
        <v>-1.9194999986211769E-3</v>
      </c>
      <c r="O31">
        <f t="shared" ref="O31" ca="1" si="10">+C$11+C$12*$F31</f>
        <v>6.5138413577952876E-4</v>
      </c>
      <c r="Q31" s="2">
        <f t="shared" ref="Q31" si="11">+C31-15018.5</f>
        <v>44553.917999999998</v>
      </c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B294" s="3"/>
      <c r="C294" s="8"/>
      <c r="D294" s="8"/>
    </row>
    <row r="295" spans="2:4" x14ac:dyDescent="0.2">
      <c r="B295" s="3"/>
      <c r="C295" s="8"/>
      <c r="D295" s="8"/>
    </row>
    <row r="296" spans="2:4" x14ac:dyDescent="0.2">
      <c r="B296" s="3"/>
      <c r="C296" s="8"/>
      <c r="D296" s="8"/>
    </row>
    <row r="297" spans="2:4" x14ac:dyDescent="0.2">
      <c r="B297" s="3"/>
      <c r="C297" s="8"/>
      <c r="D297" s="8"/>
    </row>
    <row r="298" spans="2:4" x14ac:dyDescent="0.2">
      <c r="B298" s="3"/>
      <c r="C298" s="8"/>
      <c r="D298" s="8"/>
    </row>
    <row r="299" spans="2:4" x14ac:dyDescent="0.2">
      <c r="B299" s="3"/>
      <c r="C299" s="8"/>
      <c r="D299" s="8"/>
    </row>
    <row r="300" spans="2:4" x14ac:dyDescent="0.2">
      <c r="C300" s="8"/>
      <c r="D300" s="8"/>
    </row>
    <row r="301" spans="2:4" x14ac:dyDescent="0.2">
      <c r="C301" s="8"/>
      <c r="D301" s="8"/>
    </row>
    <row r="302" spans="2:4" x14ac:dyDescent="0.2">
      <c r="C302" s="8"/>
      <c r="D302" s="8"/>
    </row>
    <row r="303" spans="2:4" x14ac:dyDescent="0.2">
      <c r="C303" s="8"/>
      <c r="D303" s="8"/>
    </row>
    <row r="304" spans="2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30" name="Range1"/>
  </protectedRanges>
  <phoneticPr fontId="8" type="noConversion"/>
  <hyperlinks>
    <hyperlink ref="H64580" r:id="rId1" display="http://vsolj.cetus-net.org/bulletin.html" xr:uid="{00000000-0004-0000-0000-000000000000}"/>
    <hyperlink ref="H64573" r:id="rId2" display="https://www.aavso.org/ejaavso" xr:uid="{00000000-0004-0000-0000-000001000000}"/>
    <hyperlink ref="I64580" r:id="rId3" display="http://vsolj.cetus-net.org/bulletin.html" xr:uid="{00000000-0004-0000-0000-000002000000}"/>
    <hyperlink ref="AQ58231" r:id="rId4" display="http://cdsbib.u-strasbg.fr/cgi-bin/cdsbib?1990RMxAA..21..381G" xr:uid="{00000000-0004-0000-0000-000003000000}"/>
    <hyperlink ref="H64577" r:id="rId5" display="https://www.aavso.org/ejaavso" xr:uid="{00000000-0004-0000-0000-000004000000}"/>
    <hyperlink ref="AP5595" r:id="rId6" display="http://cdsbib.u-strasbg.fr/cgi-bin/cdsbib?1990RMxAA..21..381G" xr:uid="{00000000-0004-0000-0000-000005000000}"/>
    <hyperlink ref="AP5598" r:id="rId7" display="http://cdsbib.u-strasbg.fr/cgi-bin/cdsbib?1990RMxAA..21..381G" xr:uid="{00000000-0004-0000-0000-000006000000}"/>
    <hyperlink ref="AP5596" r:id="rId8" display="http://cdsbib.u-strasbg.fr/cgi-bin/cdsbib?1990RMxAA..21..381G" xr:uid="{00000000-0004-0000-0000-000007000000}"/>
    <hyperlink ref="AP5580" r:id="rId9" display="http://cdsbib.u-strasbg.fr/cgi-bin/cdsbib?1990RMxAA..21..381G" xr:uid="{00000000-0004-0000-0000-000008000000}"/>
    <hyperlink ref="AQ5809" r:id="rId10" display="http://cdsbib.u-strasbg.fr/cgi-bin/cdsbib?1990RMxAA..21..381G" xr:uid="{00000000-0004-0000-0000-000009000000}"/>
    <hyperlink ref="AQ5813" r:id="rId11" display="http://cdsbib.u-strasbg.fr/cgi-bin/cdsbib?1990RMxAA..21..381G" xr:uid="{00000000-0004-0000-0000-00000A000000}"/>
    <hyperlink ref="AQ65493" r:id="rId12" display="http://cdsbib.u-strasbg.fr/cgi-bin/cdsbib?1990RMxAA..21..381G" xr:uid="{00000000-0004-0000-0000-00000B000000}"/>
    <hyperlink ref="I2701" r:id="rId13" display="http://vsolj.cetus-net.org/bulletin.html" xr:uid="{00000000-0004-0000-0000-00000C000000}"/>
    <hyperlink ref="H2701" r:id="rId14" display="http://vsolj.cetus-net.org/bulletin.html" xr:uid="{00000000-0004-0000-0000-00000D000000}"/>
    <hyperlink ref="AQ618" r:id="rId15" display="http://cdsbib.u-strasbg.fr/cgi-bin/cdsbib?1990RMxAA..21..381G" xr:uid="{00000000-0004-0000-0000-00000E000000}"/>
    <hyperlink ref="AQ617" r:id="rId16" display="http://cdsbib.u-strasbg.fr/cgi-bin/cdsbib?1990RMxAA..21..381G" xr:uid="{00000000-0004-0000-0000-00000F000000}"/>
    <hyperlink ref="AP3871" r:id="rId17" display="http://cdsbib.u-strasbg.fr/cgi-bin/cdsbib?1990RMxAA..21..381G" xr:uid="{00000000-0004-0000-0000-000010000000}"/>
    <hyperlink ref="AP3889" r:id="rId18" display="http://cdsbib.u-strasbg.fr/cgi-bin/cdsbib?1990RMxAA..21..381G" xr:uid="{00000000-0004-0000-0000-000011000000}"/>
    <hyperlink ref="AP3890" r:id="rId19" display="http://cdsbib.u-strasbg.fr/cgi-bin/cdsbib?1990RMxAA..21..381G" xr:uid="{00000000-0004-0000-0000-000012000000}"/>
    <hyperlink ref="AP388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2024-07-16T05:28:29Z</dcterms:modified>
</cp:coreProperties>
</file>