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EE0BE2A-6FB6-410F-B796-A0CE807D6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7" i="1"/>
  <c r="F27" i="1" s="1"/>
  <c r="R27" i="1" s="1"/>
  <c r="Q27" i="1"/>
  <c r="E26" i="1"/>
  <c r="F26" i="1"/>
  <c r="G26" i="1" s="1"/>
  <c r="J26" i="1" s="1"/>
  <c r="Q26" i="1"/>
  <c r="E22" i="1"/>
  <c r="F22" i="1" s="1"/>
  <c r="G22" i="1" s="1"/>
  <c r="I22" i="1" s="1"/>
  <c r="E23" i="1"/>
  <c r="F23" i="1"/>
  <c r="G23" i="1" s="1"/>
  <c r="J23" i="1" s="1"/>
  <c r="E24" i="1"/>
  <c r="F24" i="1" s="1"/>
  <c r="G24" i="1" s="1"/>
  <c r="J24" i="1" s="1"/>
  <c r="E25" i="1"/>
  <c r="F25" i="1"/>
  <c r="G25" i="1" s="1"/>
  <c r="J25" i="1" s="1"/>
  <c r="C9" i="1"/>
  <c r="D9" i="1"/>
  <c r="Q22" i="1"/>
  <c r="Q23" i="1"/>
  <c r="Q24" i="1"/>
  <c r="Q25" i="1"/>
  <c r="H20" i="1"/>
  <c r="E21" i="1"/>
  <c r="F21" i="1" s="1"/>
  <c r="G21" i="1" s="1"/>
  <c r="H21" i="1" s="1"/>
  <c r="C17" i="1"/>
  <c r="Q21" i="1"/>
  <c r="C12" i="1"/>
  <c r="C11" i="1"/>
  <c r="F15" i="1" l="1"/>
  <c r="O27" i="1"/>
  <c r="O21" i="1"/>
  <c r="C15" i="1"/>
  <c r="O24" i="1"/>
  <c r="O23" i="1"/>
  <c r="O22" i="1"/>
  <c r="O26" i="1"/>
  <c r="O25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<sst xmlns="http://schemas.openxmlformats.org/spreadsheetml/2006/main" count="66" uniqueCount="57">
  <si>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</si>
  <si>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</si>
  <si>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</si>
  <si>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</si>
  <si>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</si>
  <si>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</si>
  <si>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</si>
  <si>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</si>
  <si>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</si>
  <si>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</si>
  <si>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</si>
  <si>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</si>
  <si>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</si>
  <si>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</si>
  <si>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</si>
  <si>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</si>
  <si>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</si>
  <si>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</si>
  <si>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</si>
  <si>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</si>
  <si>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</si>
  <si>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</si>
  <si>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</si>
  <si>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</si>
  <si>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</si>
  <si>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</si>
  <si>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</si>
  <si>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</si>
  <si>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</si>
  <si>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</si>
  <si>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</si>
  <si>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</si>
  <si>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</si>
  <si>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</si>
  <si>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</si>
  <si>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</si>
  <si>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</si>
  <si>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G0028-0697</t>
  </si>
  <si>
    <t>EW</t>
  </si>
  <si>
    <t>VSX</t>
  </si>
  <si>
    <t>OEJV 0155</t>
  </si>
  <si>
    <t>I</t>
  </si>
  <si>
    <t>0,0100</t>
  </si>
  <si>
    <t>IBVS 5960</t>
  </si>
  <si>
    <t>II</t>
  </si>
  <si>
    <t>IBVS 6011</t>
  </si>
  <si>
    <t>Cet</t>
  </si>
  <si>
    <t>IP Cet / GSC 0028-0697</t>
  </si>
  <si>
    <t>RHN 2021</t>
  </si>
  <si>
    <t>OEJV 226</t>
  </si>
  <si>
    <t>CCD</t>
  </si>
  <si>
    <t xml:space="preserve">Mag </t>
  </si>
  <si>
    <t>Next ToM-P</t>
  </si>
  <si>
    <t>Next ToM-S</t>
  </si>
  <si>
    <t>11.69-12.12</t>
  </si>
  <si>
    <t>BAD?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</si>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</sst>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0" fillId="2" borderId="0" xfId="0" applyFill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/>
    <xf numFmtId="0" fontId="10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22" fontId="8" fillId="0" borderId="0" xfId="0" applyNumberFormat="1" applyFont="1" applyAlignment="1"/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 applyProtection="1">
      <alignment wrapText="1"/>
      <protection locked="0"/>
    </xf>
    <xf numFmtId="0" fontId="0" fillId="3" borderId="5" xfId="0" applyFill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Cet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EA-4204-AD70-7BE3E578D3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1.0661199994501658E-3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EA-4204-AD70-7BE3E578D3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3.3960000291699544E-4</c:v>
                </c:pt>
                <c:pt idx="3">
                  <c:v>-3.2638000266160816E-4</c:v>
                </c:pt>
                <c:pt idx="4">
                  <c:v>1.7811999714467674E-4</c:v>
                </c:pt>
                <c:pt idx="5">
                  <c:v>4.8453544368385337E-3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EA-4204-AD70-7BE3E578D3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EA-4204-AD70-7BE3E578D3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EA-4204-AD70-7BE3E578D3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EA-4204-AD70-7BE3E578D3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EA-4204-AD70-7BE3E578D3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-3.6315940917943886E-4</c:v>
                </c:pt>
                <c:pt idx="1">
                  <c:v>6.8401372307102897E-5</c:v>
                </c:pt>
                <c:pt idx="2">
                  <c:v>4.6772709220160424E-4</c:v>
                </c:pt>
                <c:pt idx="3">
                  <c:v>4.6786603643260438E-4</c:v>
                </c:pt>
                <c:pt idx="4">
                  <c:v>8.4648906590807974E-4</c:v>
                </c:pt>
                <c:pt idx="5">
                  <c:v>4.6154902760188118E-3</c:v>
                </c:pt>
                <c:pt idx="6">
                  <c:v>4.6393886837508419E-3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EA-4204-AD70-7BE3E578D39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</c:v>
                </c:pt>
                <c:pt idx="2">
                  <c:v>2990</c:v>
                </c:pt>
                <c:pt idx="3">
                  <c:v>2990.5</c:v>
                </c:pt>
                <c:pt idx="4">
                  <c:v>4353</c:v>
                </c:pt>
                <c:pt idx="5">
                  <c:v>17916</c:v>
                </c:pt>
                <c:pt idx="6">
                  <c:v>18002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-5.0043920004100073E-2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EA-4204-AD70-7BE3E578D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213080"/>
        <c:axId val="1"/>
      </c:scatterChart>
      <c:valAx>
        <c:axId val="68621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21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97937099967764"/>
          <c:w val="0.754887218045112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576752-2F0E-E08F-9669-5C258D159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47</v>
      </c>
    </row>
    <row r="2" spans="1:6" ht="12.95" customHeight="1" x14ac:dyDescent="0.2">
      <c r="A2" t="s">
        <v>23</v>
      </c>
      <c r="B2" t="s">
        <v>38</v>
      </c>
      <c r="C2" s="3"/>
      <c r="D2" s="3" t="s">
        <v>46</v>
      </c>
      <c r="E2" s="22" t="s">
        <v>37</v>
      </c>
      <c r="F2" t="s">
        <v>37</v>
      </c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14" t="s">
        <v>36</v>
      </c>
      <c r="D4" s="15" t="s">
        <v>36</v>
      </c>
    </row>
    <row r="5" spans="1:6" ht="12.95" customHeight="1" thickTop="1" x14ac:dyDescent="0.2">
      <c r="A5" s="23" t="s">
        <v>29</v>
      </c>
      <c r="C5" s="24">
        <v>-9.5</v>
      </c>
      <c r="D5" t="s">
        <v>30</v>
      </c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45">
        <v>54729.866000000002</v>
      </c>
      <c r="D7" s="46" t="s">
        <v>39</v>
      </c>
    </row>
    <row r="8" spans="1:6" ht="12.95" customHeight="1" x14ac:dyDescent="0.2">
      <c r="A8" t="s">
        <v>3</v>
      </c>
      <c r="C8" s="45">
        <v>0.26713196</v>
      </c>
      <c r="D8" s="46" t="s">
        <v>39</v>
      </c>
    </row>
    <row r="9" spans="1:6" ht="12.95" customHeight="1" x14ac:dyDescent="0.2">
      <c r="A9" s="25" t="s">
        <v>32</v>
      </c>
      <c r="B9" s="12">
        <v>21</v>
      </c>
      <c r="C9" s="26" t="str">
        <f>"F"&amp;B9</f>
        <v>F21</v>
      </c>
      <c r="D9" s="11" t="str">
        <f>"G"&amp;B9</f>
        <v>G21</v>
      </c>
    </row>
    <row r="10" spans="1:6" ht="12.95" customHeight="1" thickBot="1" x14ac:dyDescent="0.25">
      <c r="C10" s="4" t="s">
        <v>19</v>
      </c>
      <c r="D10" s="4" t="s">
        <v>20</v>
      </c>
    </row>
    <row r="11" spans="1:6" ht="12.95" customHeight="1" x14ac:dyDescent="0.2">
      <c r="A11" t="s">
        <v>15</v>
      </c>
      <c r="C11" s="11">
        <f ca="1">INTERCEPT(INDIRECT($D$9):G992,INDIRECT($C$9):F992)</f>
        <v>-3.6315940917943886E-4</v>
      </c>
      <c r="D11" s="3"/>
    </row>
    <row r="12" spans="1:6" ht="12.95" customHeight="1" x14ac:dyDescent="0.2">
      <c r="A12" t="s">
        <v>16</v>
      </c>
      <c r="C12" s="11">
        <f ca="1">SLOPE(INDIRECT($D$9):G992,INDIRECT($C$9):F992)</f>
        <v>2.7788846200034886E-7</v>
      </c>
      <c r="D12" s="3"/>
      <c r="E12" s="37" t="s">
        <v>51</v>
      </c>
      <c r="F12" s="44" t="s">
        <v>54</v>
      </c>
    </row>
    <row r="13" spans="1:6" ht="12.95" customHeight="1" x14ac:dyDescent="0.2">
      <c r="A13" t="s">
        <v>18</v>
      </c>
      <c r="C13" s="3" t="s">
        <v>13</v>
      </c>
      <c r="E13" s="38" t="s">
        <v>33</v>
      </c>
      <c r="F13" s="39">
        <v>1</v>
      </c>
    </row>
    <row r="14" spans="1:6" ht="12.95" customHeight="1" x14ac:dyDescent="0.2">
      <c r="E14" s="38" t="s">
        <v>31</v>
      </c>
      <c r="F14" s="40">
        <f ca="1">NOW()+15018.5+$C$5/24</f>
        <v>60507.738363888886</v>
      </c>
    </row>
    <row r="15" spans="1:6" ht="12.95" customHeight="1" x14ac:dyDescent="0.2">
      <c r="A15" s="27" t="s">
        <v>17</v>
      </c>
      <c r="C15" s="9">
        <f ca="1">(C7+C11)+(C8+C12)*INT(MAX(F21:F3533))</f>
        <v>59538.780183308685</v>
      </c>
      <c r="E15" s="38" t="s">
        <v>34</v>
      </c>
      <c r="F15" s="40">
        <f ca="1">ROUND(2*($F$14-$C$7)/$C$8,0)/2+$F$13</f>
        <v>21630.5</v>
      </c>
    </row>
    <row r="16" spans="1:6" ht="12.95" customHeight="1" x14ac:dyDescent="0.2">
      <c r="A16" s="5" t="s">
        <v>4</v>
      </c>
      <c r="C16" s="10">
        <f ca="1">+C8+C12</f>
        <v>0.26713223788846202</v>
      </c>
      <c r="E16" s="38" t="s">
        <v>35</v>
      </c>
      <c r="F16" s="40">
        <f ca="1">ROUND(2*($F$14-$C$15)/$C$16,0)/2+$F$13</f>
        <v>3628.5</v>
      </c>
    </row>
    <row r="17" spans="1:18" ht="12.95" customHeight="1" thickBot="1" x14ac:dyDescent="0.25">
      <c r="A17" s="28" t="s">
        <v>28</v>
      </c>
      <c r="C17">
        <f>COUNT(C21:C2191)</f>
        <v>7</v>
      </c>
      <c r="E17" s="38" t="s">
        <v>52</v>
      </c>
      <c r="F17" s="41">
        <f ca="1">+$C$15+$C$16*$F$16-15018.5-$C$5/24</f>
        <v>45489.965341820309</v>
      </c>
    </row>
    <row r="18" spans="1:18" ht="12.95" customHeight="1" thickTop="1" thickBot="1" x14ac:dyDescent="0.25">
      <c r="A18" s="5" t="s">
        <v>5</v>
      </c>
      <c r="C18" s="29">
        <f ca="1">+C15</f>
        <v>59538.780183308685</v>
      </c>
      <c r="D18" s="30">
        <f ca="1">+C16</f>
        <v>0.26713223788846202</v>
      </c>
      <c r="E18" s="43" t="s">
        <v>53</v>
      </c>
      <c r="F18" s="42">
        <f ca="1">+($C$15+$C$16*$F$16)-($C$16/2)-15018.5-$C$5/24</f>
        <v>45489.831775701365</v>
      </c>
    </row>
    <row r="19" spans="1:18" ht="12.95" customHeight="1" thickTop="1" x14ac:dyDescent="0.2">
      <c r="E19" s="28"/>
      <c r="F19" s="31"/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56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13" t="s">
        <v>55</v>
      </c>
    </row>
    <row r="21" spans="1:18" ht="12.95" customHeight="1" x14ac:dyDescent="0.2">
      <c r="A21" t="s">
        <v>39</v>
      </c>
      <c r="C21" s="8">
        <v>54729.866000000002</v>
      </c>
      <c r="D21" s="8" t="s">
        <v>13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-3.6315940917943886E-4</v>
      </c>
      <c r="Q21" s="2">
        <f t="shared" ref="Q21:Q27" si="4">+C21-15018.5</f>
        <v>39711.366000000002</v>
      </c>
    </row>
    <row r="22" spans="1:18" ht="12.95" customHeight="1" x14ac:dyDescent="0.2">
      <c r="A22" s="32" t="s">
        <v>40</v>
      </c>
      <c r="B22" s="16" t="s">
        <v>41</v>
      </c>
      <c r="C22" s="17">
        <v>55144.722999999998</v>
      </c>
      <c r="D22" s="32" t="s">
        <v>42</v>
      </c>
      <c r="E22">
        <f t="shared" si="0"/>
        <v>1553.0039909863137</v>
      </c>
      <c r="F22">
        <f t="shared" si="1"/>
        <v>1553</v>
      </c>
      <c r="G22">
        <f t="shared" si="2"/>
        <v>1.0661199994501658E-3</v>
      </c>
      <c r="I22">
        <f>+G22</f>
        <v>1.0661199994501658E-3</v>
      </c>
      <c r="O22">
        <f t="shared" ca="1" si="3"/>
        <v>6.8401372307102897E-5</v>
      </c>
      <c r="Q22" s="2">
        <f t="shared" si="4"/>
        <v>40126.222999999998</v>
      </c>
    </row>
    <row r="23" spans="1:18" ht="12.95" customHeight="1" x14ac:dyDescent="0.2">
      <c r="A23" s="33" t="s">
        <v>43</v>
      </c>
      <c r="B23" s="34" t="s">
        <v>41</v>
      </c>
      <c r="C23" s="33">
        <v>55528.590900000003</v>
      </c>
      <c r="D23" s="33">
        <v>5.0000000000000001E-4</v>
      </c>
      <c r="E23">
        <f t="shared" si="0"/>
        <v>2990.0012712818079</v>
      </c>
      <c r="F23">
        <f t="shared" si="1"/>
        <v>2990</v>
      </c>
      <c r="G23">
        <f t="shared" si="2"/>
        <v>3.3960000291699544E-4</v>
      </c>
      <c r="J23">
        <f>+G23</f>
        <v>3.3960000291699544E-4</v>
      </c>
      <c r="O23">
        <f t="shared" ca="1" si="3"/>
        <v>4.6772709220160424E-4</v>
      </c>
      <c r="Q23" s="2">
        <f t="shared" si="4"/>
        <v>40510.090900000003</v>
      </c>
    </row>
    <row r="24" spans="1:18" ht="12.95" customHeight="1" x14ac:dyDescent="0.2">
      <c r="A24" s="33" t="s">
        <v>43</v>
      </c>
      <c r="B24" s="34" t="s">
        <v>44</v>
      </c>
      <c r="C24" s="33">
        <v>55528.7238</v>
      </c>
      <c r="D24" s="33">
        <v>4.0000000000000002E-4</v>
      </c>
      <c r="E24">
        <f t="shared" si="0"/>
        <v>2990.4987782068383</v>
      </c>
      <c r="F24">
        <f t="shared" si="1"/>
        <v>2990.5</v>
      </c>
      <c r="G24">
        <f t="shared" si="2"/>
        <v>-3.2638000266160816E-4</v>
      </c>
      <c r="J24">
        <f>+G24</f>
        <v>-3.2638000266160816E-4</v>
      </c>
      <c r="O24">
        <f t="shared" ca="1" si="3"/>
        <v>4.6786603643260438E-4</v>
      </c>
      <c r="Q24" s="2">
        <f t="shared" si="4"/>
        <v>40510.2238</v>
      </c>
    </row>
    <row r="25" spans="1:18" ht="12.95" customHeight="1" x14ac:dyDescent="0.2">
      <c r="A25" s="33" t="s">
        <v>45</v>
      </c>
      <c r="B25" s="34" t="s">
        <v>41</v>
      </c>
      <c r="C25" s="33">
        <v>55892.691599999998</v>
      </c>
      <c r="D25" s="33">
        <v>5.9999999999999995E-4</v>
      </c>
      <c r="E25">
        <f t="shared" si="0"/>
        <v>4353.0006667865446</v>
      </c>
      <c r="F25">
        <f t="shared" si="1"/>
        <v>4353</v>
      </c>
      <c r="G25">
        <f t="shared" si="2"/>
        <v>1.7811999714467674E-4</v>
      </c>
      <c r="J25">
        <f>+G25</f>
        <v>1.7811999714467674E-4</v>
      </c>
      <c r="O25">
        <f t="shared" ca="1" si="3"/>
        <v>8.4648906590807974E-4</v>
      </c>
      <c r="Q25" s="2">
        <f t="shared" si="4"/>
        <v>40874.191599999998</v>
      </c>
    </row>
    <row r="26" spans="1:18" ht="12.95" customHeight="1" x14ac:dyDescent="0.2">
      <c r="A26" s="35" t="s">
        <v>48</v>
      </c>
      <c r="C26" s="18">
        <v>59515.807040714441</v>
      </c>
      <c r="D26" s="18">
        <v>4.0000000000000002E-4</v>
      </c>
      <c r="E26">
        <f t="shared" si="0"/>
        <v>17916.018138430303</v>
      </c>
      <c r="F26">
        <f t="shared" si="1"/>
        <v>17916</v>
      </c>
      <c r="G26">
        <f t="shared" si="2"/>
        <v>4.8453544368385337E-3</v>
      </c>
      <c r="J26">
        <f>+G26</f>
        <v>4.8453544368385337E-3</v>
      </c>
      <c r="O26">
        <f t="shared" ca="1" si="3"/>
        <v>4.6154902760188118E-3</v>
      </c>
      <c r="Q26" s="2">
        <f t="shared" si="4"/>
        <v>44497.307040714441</v>
      </c>
    </row>
    <row r="27" spans="1:18" ht="12.95" customHeight="1" x14ac:dyDescent="0.2">
      <c r="A27" s="36" t="s">
        <v>49</v>
      </c>
      <c r="B27" s="19" t="s">
        <v>41</v>
      </c>
      <c r="C27" s="20">
        <v>59538.7255</v>
      </c>
      <c r="D27" s="21">
        <v>2.0000000000000001E-4</v>
      </c>
      <c r="E27">
        <f t="shared" si="0"/>
        <v>18001.812662176395</v>
      </c>
      <c r="F27">
        <f t="shared" si="1"/>
        <v>18002</v>
      </c>
      <c r="O27">
        <f t="shared" ca="1" si="3"/>
        <v>4.6393886837508419E-3</v>
      </c>
      <c r="Q27" s="2">
        <f t="shared" si="4"/>
        <v>44520.2255</v>
      </c>
      <c r="R27">
        <f>+C27-(C$7+F27*C$8)</f>
        <v>-5.0043920004100073E-2</v>
      </c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2">
    <sortCondition ref="C21:C3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2024-07-16T05:43:14Z</dcterms:modified>
</cp:coreProperties>
</file>