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2AB4FD2-88C5-42A4-9E5C-2AE5344F4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C21" i="1"/>
  <c r="E21" i="1"/>
  <c r="F21" i="1"/>
  <c r="G21" i="1"/>
  <c r="H21" i="1"/>
  <c r="Q22" i="1"/>
  <c r="Q23" i="1"/>
  <c r="F11" i="1"/>
  <c r="A21" i="1"/>
  <c r="H20" i="1"/>
  <c r="G11" i="1"/>
  <c r="C17" i="1"/>
  <c r="Q21" i="1"/>
  <c r="C11" i="1"/>
  <c r="F15" i="1" l="1"/>
  <c r="C12" i="1"/>
  <c r="C16" i="1" l="1"/>
  <c r="D18" i="1" s="1"/>
  <c r="O21" i="1"/>
  <c r="S21" i="1" s="1"/>
  <c r="C15" i="1"/>
  <c r="O23" i="1"/>
  <c r="S23" i="1" s="1"/>
  <c r="O22" i="1"/>
  <c r="S22" i="1" s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<sst xmlns="http://schemas.openxmlformats.org/spreadsheetml/2006/main" count="59" uniqueCount="54">
  <si>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</si>
  <si>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</si>
  <si>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</si>
  <si>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</si>
  <si>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</si>
  <si>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</si>
  <si>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</si>
  <si>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</si>
  <si>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</si>
  <si>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</si>
  <si>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</si>
  <si>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</si>
  <si>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</si>
  <si>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</si>
  <si>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</si>
  <si>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</si>
  <si>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</si>
  <si>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</si>
  <si>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</si>
  <si>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</si>
  <si>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</si>
  <si>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</si>
  <si>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</si>
  <si>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</si>
  <si>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</si>
  <si>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</si>
  <si>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</si>
  <si>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</si>
  <si>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</si>
  <si>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</si>
  <si>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</si>
  <si>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</si>
  <si>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</si>
  <si>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</si>
  <si>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</si>
  <si>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</si>
  <si>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</si>
  <si>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</si>
  <si>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</si>
  <si>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G5281-1730</t>
  </si>
  <si>
    <t>OEJV 0155</t>
  </si>
  <si>
    <t>I</t>
  </si>
  <si>
    <t>0,0100</t>
  </si>
  <si>
    <t>IBVS 6011</t>
  </si>
  <si>
    <t>VSX</t>
  </si>
  <si>
    <t>Cet</t>
  </si>
  <si>
    <t>G5281-1730_Cet.xls</t>
  </si>
  <si>
    <t>NSVS 14758499 Cet / GSC 5281-1730</t>
  </si>
  <si>
    <t>CCD</t>
  </si>
  <si>
    <t>EB</t>
  </si>
  <si>
    <t xml:space="preserve">Mag </t>
  </si>
  <si>
    <t>Next ToM-P</t>
  </si>
  <si>
    <t>Next ToM-S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</si>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</sst>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/>
    <xf numFmtId="0" fontId="17" fillId="0" borderId="0" xfId="0" applyFont="1" applyAlignment="1">
      <alignment horizontal="right" vertical="center"/>
    </xf>
    <xf numFmtId="22" fontId="17" fillId="0" borderId="0" xfId="0" applyNumberFormat="1" applyFont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22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14758499 Cet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9C-4D0D-B0EC-E38C632F89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-3.0400000032386743E-3</c:v>
                </c:pt>
                <c:pt idx="2">
                  <c:v>6.1600000044563785E-3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9C-4D0D-B0EC-E38C632F89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9C-4D0D-B0EC-E38C632F89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9C-4D0D-B0EC-E38C632F89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9C-4D0D-B0EC-E38C632F89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9C-4D0D-B0EC-E38C632F89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9C-4D0D-B0EC-E38C632F89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-2.186066113166369E-3</c:v>
                </c:pt>
                <c:pt idx="1">
                  <c:v>3.7957832910954408E-4</c:v>
                </c:pt>
                <c:pt idx="2">
                  <c:v>4.9264877852745305E-3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9C-4D0D-B0EC-E38C632F898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9C-4D0D-B0EC-E38C632F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805624"/>
        <c:axId val="1"/>
      </c:scatterChart>
      <c:valAx>
        <c:axId val="353805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805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C4C8E7-6B47-DCE1-8418-282806AE7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: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E1" t="s">
        <v>46</v>
      </c>
    </row>
    <row r="2" spans="1:7" x14ac:dyDescent="0.2">
      <c r="A2" t="s">
        <v>23</v>
      </c>
      <c r="B2" s="34" t="s">
        <v>49</v>
      </c>
      <c r="C2" s="27" t="s">
        <v>38</v>
      </c>
      <c r="D2" s="3" t="s">
        <v>45</v>
      </c>
      <c r="E2" s="28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C6" s="34"/>
      <c r="D6" s="34"/>
    </row>
    <row r="7" spans="1:7" x14ac:dyDescent="0.2">
      <c r="A7" t="s">
        <v>2</v>
      </c>
      <c r="C7" s="42">
        <v>54681.883999999998</v>
      </c>
      <c r="D7" s="43" t="s">
        <v>44</v>
      </c>
    </row>
    <row r="8" spans="1:7" x14ac:dyDescent="0.2">
      <c r="A8" t="s">
        <v>3</v>
      </c>
      <c r="C8" s="42">
        <v>0.50924000000000003</v>
      </c>
      <c r="D8" s="43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-2.186066113166369E-3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3.1250236812130491E-6</v>
      </c>
      <c r="D12" s="3"/>
      <c r="E12" s="37" t="s">
        <v>50</v>
      </c>
      <c r="F12" s="41"/>
    </row>
    <row r="13" spans="1:7" x14ac:dyDescent="0.2">
      <c r="A13" s="10" t="s">
        <v>18</v>
      </c>
      <c r="B13" s="10"/>
      <c r="C13" s="3" t="s">
        <v>13</v>
      </c>
      <c r="D13" s="14"/>
      <c r="E13" s="35" t="s">
        <v>34</v>
      </c>
      <c r="F13" s="40">
        <v>1</v>
      </c>
    </row>
    <row r="14" spans="1:7" x14ac:dyDescent="0.2">
      <c r="A14" s="10"/>
      <c r="B14" s="10"/>
      <c r="C14" s="10"/>
      <c r="D14" s="14"/>
      <c r="E14" s="35" t="s">
        <v>31</v>
      </c>
      <c r="F14" s="38">
        <f ca="1">NOW()+15018.5+$C$9/24</f>
        <v>60507.773184375001</v>
      </c>
    </row>
    <row r="15" spans="1:7" x14ac:dyDescent="0.2">
      <c r="A15" s="12" t="s">
        <v>17</v>
      </c>
      <c r="B15" s="10"/>
      <c r="C15" s="13">
        <f ca="1">(C7+C11)+(C8+C12)*INT(MAX(F21:F3533))</f>
        <v>55840.91916648778</v>
      </c>
      <c r="D15" s="14"/>
      <c r="E15" s="35" t="s">
        <v>35</v>
      </c>
      <c r="F15" s="38">
        <f ca="1">ROUND(2*($F$14-$C$7)/$C$8,0)/2+$F$13</f>
        <v>11441.5</v>
      </c>
    </row>
    <row r="16" spans="1:7" x14ac:dyDescent="0.2">
      <c r="A16" s="15" t="s">
        <v>4</v>
      </c>
      <c r="B16" s="10"/>
      <c r="C16" s="16">
        <f ca="1">+C8+C12</f>
        <v>0.50924312502368119</v>
      </c>
      <c r="D16" s="14"/>
      <c r="E16" s="35" t="s">
        <v>36</v>
      </c>
      <c r="F16" s="38">
        <f ca="1">ROUND(2*($F$14-$C$15)/$C$16,0)/2+$F$13</f>
        <v>9165.5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/>
      <c r="E17" s="36" t="s">
        <v>51</v>
      </c>
      <c r="F17" s="39">
        <f ca="1">+$C$15+$C$16*$F$16-15018.5-$C$9/24</f>
        <v>45490.282862225664</v>
      </c>
    </row>
    <row r="18" spans="1:19" ht="14.25" thickTop="1" thickBot="1" x14ac:dyDescent="0.25">
      <c r="A18" s="15" t="s">
        <v>5</v>
      </c>
      <c r="B18" s="10"/>
      <c r="C18" s="17">
        <f ca="1">+C15</f>
        <v>55840.91916648778</v>
      </c>
      <c r="D18" s="18">
        <f ca="1">+C16</f>
        <v>0.50924312502368119</v>
      </c>
      <c r="E18" s="35" t="s">
        <v>52</v>
      </c>
      <c r="F18" s="39">
        <f ca="1">+($C$15+$C$16*$F$16)-($C$16/2)-15018.5-$C$9/24</f>
        <v>45490.028240663152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2.9994960757659499E-3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53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54681.883999999998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-2.186066113166369E-3</v>
      </c>
      <c r="Q21" s="2">
        <f>+C21-15018.5</f>
        <v>39663.383999999998</v>
      </c>
      <c r="S21">
        <f ca="1">+(O21-G21)^2</f>
        <v>4.7788850511343159E-6</v>
      </c>
    </row>
    <row r="22" spans="1:19" x14ac:dyDescent="0.2">
      <c r="A22" s="29" t="s">
        <v>40</v>
      </c>
      <c r="B22" s="30" t="s">
        <v>41</v>
      </c>
      <c r="C22" s="31">
        <v>55099.966999999997</v>
      </c>
      <c r="D22" s="29" t="s">
        <v>42</v>
      </c>
      <c r="E22">
        <f>+(C22-C$7)/C$8</f>
        <v>820.9940303196895</v>
      </c>
      <c r="F22">
        <f>ROUND(2*E22,0)/2</f>
        <v>821</v>
      </c>
      <c r="G22">
        <f>+C22-(C$7+F22*C$8)</f>
        <v>-3.0400000032386743E-3</v>
      </c>
      <c r="I22">
        <f>+G22</f>
        <v>-3.0400000032386743E-3</v>
      </c>
      <c r="O22">
        <f ca="1">+C$11+C$12*$F22</f>
        <v>3.7957832910954408E-4</v>
      </c>
      <c r="Q22" s="2">
        <f>+C22-15018.5</f>
        <v>40081.466999999997</v>
      </c>
      <c r="S22">
        <f ca="1">+(O22-G22)^2</f>
        <v>1.1693515971065422E-5</v>
      </c>
    </row>
    <row r="23" spans="1:19" x14ac:dyDescent="0.2">
      <c r="A23" s="32" t="s">
        <v>43</v>
      </c>
      <c r="B23" s="33" t="s">
        <v>41</v>
      </c>
      <c r="C23" s="32">
        <v>55840.920400000003</v>
      </c>
      <c r="D23" s="32">
        <v>2.0000000000000001E-4</v>
      </c>
      <c r="E23">
        <f>+(C23-C$7)/C$8</f>
        <v>2276.0120964574749</v>
      </c>
      <c r="F23">
        <f>ROUND(2*E23,0)/2</f>
        <v>2276</v>
      </c>
      <c r="G23">
        <f>+C23-(C$7+F23*C$8)</f>
        <v>6.1600000044563785E-3</v>
      </c>
      <c r="I23">
        <f>+G23</f>
        <v>6.1600000044563785E-3</v>
      </c>
      <c r="O23">
        <f ca="1">+C$11+C$12*$F23</f>
        <v>4.9264877852745305E-3</v>
      </c>
      <c r="Q23" s="2">
        <f>+C23-15018.5</f>
        <v>40822.420400000003</v>
      </c>
      <c r="S23">
        <f ca="1">+(O23-G23)^2</f>
        <v>1.5215523948709274E-6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2024-07-16T06:33:23Z</dcterms:modified>
</cp:coreProperties>
</file>