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B3E6F2F3-644F-4B04-810F-560E23E793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E22" i="1"/>
  <c r="F22" i="1"/>
  <c r="G22" i="1"/>
  <c r="E23" i="1"/>
  <c r="F23" i="1"/>
  <c r="G23" i="1"/>
  <c r="E24" i="1"/>
  <c r="F24" i="1"/>
  <c r="G24" i="1"/>
  <c r="E25" i="1"/>
  <c r="F25" i="1"/>
  <c r="G25" i="1"/>
  <c r="E26" i="1"/>
  <c r="F26" i="1"/>
  <c r="G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G27" i="1"/>
  <c r="G28" i="1"/>
  <c r="G29" i="1"/>
  <c r="G30" i="1"/>
  <c r="G31" i="1"/>
  <c r="G32" i="1"/>
  <c r="G33" i="1"/>
  <c r="F11" i="1"/>
  <c r="Q22" i="1"/>
  <c r="Q23" i="1"/>
  <c r="Q24" i="1"/>
  <c r="Q25" i="1"/>
  <c r="Q26" i="1"/>
  <c r="Q27" i="1"/>
  <c r="Q28" i="1"/>
  <c r="Q29" i="1"/>
  <c r="Q30" i="1"/>
  <c r="Q31" i="1"/>
  <c r="Q32" i="1"/>
  <c r="Q33" i="1"/>
  <c r="G11" i="1"/>
  <c r="C21" i="1"/>
  <c r="A21" i="1"/>
  <c r="E21" i="1"/>
  <c r="F21" i="1"/>
  <c r="G21" i="1"/>
  <c r="C17" i="1"/>
  <c r="Q21" i="1"/>
  <c r="K21" i="1"/>
  <c r="C11" i="1"/>
  <c r="F15" i="1" l="1"/>
  <c r="C12" i="1"/>
  <c r="C16" i="1" l="1"/>
  <c r="D18" i="1" s="1"/>
  <c r="O26" i="1"/>
  <c r="O30" i="1"/>
  <c r="O31" i="1"/>
  <c r="O27" i="1"/>
  <c r="C15" i="1"/>
  <c r="O32" i="1"/>
  <c r="O23" i="1"/>
  <c r="O29" i="1"/>
  <c r="O22" i="1"/>
  <c r="O33" i="1"/>
  <c r="O25" i="1"/>
  <c r="O28" i="1"/>
  <c r="O24" i="1"/>
  <c r="O21" i="1"/>
  <c r="F16" i="1" l="1"/>
  <c r="F17" i="1" s="1"/>
  <c r="C18" i="1"/>
  <c r="F1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axel</author>
  </authors>
  <commentList>
    <comment ref="B22" authorId="0" shapeId="0" xr:uid="{97A8F3A8-E588-47E6-9F3B-88E3A6917840}">
      <text>
        <r>
          <rPr>
            <b/>
            <sz val="9"/>
            <color indexed="81"/>
            <rFont val="Tahoma"/>
            <family val="2"/>
          </rPr>
          <t>P and S labels in this column for TESS/BAJ/RAA from 2459333.94676 to 2459389.37376 are incorrect based on inspection of the TESS light curve</t>
        </r>
      </text>
    </comment>
    <comment ref="B23" authorId="0" shapeId="0" xr:uid="{5EB7D071-D3E7-4332-A1FC-C1BFE828AD38}">
      <text>
        <r>
          <rPr>
            <b/>
            <sz val="9"/>
            <color indexed="81"/>
            <rFont val="Tahoma"/>
            <family val="2"/>
          </rPr>
          <t>P and S labels in this column for TESS/BAJ/RAA from 2459333.94676 to 2459389.37376 are incorrect based on inspection of the TESS light curve</t>
        </r>
      </text>
    </comment>
    <comment ref="B24" authorId="0" shapeId="0" xr:uid="{C67B0E87-9DE1-42A1-9390-DB1CBE8BE19F}">
      <text>
        <r>
          <rPr>
            <b/>
            <sz val="9"/>
            <color indexed="81"/>
            <rFont val="Tahoma"/>
            <family val="2"/>
          </rPr>
          <t>P and S labels in this column for TESS/BAJ/RAA from 2459333.94676 to 2459389.37376 are incorrect based on inspection of the TESS light curve</t>
        </r>
      </text>
    </comment>
    <comment ref="B25" authorId="0" shapeId="0" xr:uid="{8E07B6A2-F17D-4C73-A07D-414F9852B50C}">
      <text>
        <r>
          <rPr>
            <b/>
            <sz val="9"/>
            <color indexed="81"/>
            <rFont val="Tahoma"/>
            <family val="2"/>
          </rPr>
          <t>P and S labels in this column for TESS/BAJ/RAA from 2459333.94676 to 2459389.37376 are incorrect based on inspection of the TESS light curve</t>
        </r>
      </text>
    </comment>
    <comment ref="B26" authorId="0" shapeId="0" xr:uid="{FE4DF301-9D75-48FC-AED7-FA8015956100}">
      <text>
        <r>
          <rPr>
            <b/>
            <sz val="9"/>
            <color indexed="81"/>
            <rFont val="Tahoma"/>
            <family val="2"/>
          </rPr>
          <t>P and S labels in this column for TESS/BAJ/RAA from 2459333.94676 to 2459389.37376 are incorrect based on inspection of the TESS light curve</t>
        </r>
      </text>
    </comment>
    <comment ref="B27" authorId="0" shapeId="0" xr:uid="{F923DADA-262E-4E10-BD76-6BBE922D12D7}">
      <text>
        <r>
          <rPr>
            <b/>
            <sz val="9"/>
            <color indexed="81"/>
            <rFont val="Tahoma"/>
            <family val="2"/>
          </rPr>
          <t>P and S labels in this column for TESS/BAJ/RAA from 2459333.94676 to 2459389.37376 are incorrect based on inspection of the TESS light curve</t>
        </r>
      </text>
    </comment>
    <comment ref="B28" authorId="0" shapeId="0" xr:uid="{59A62377-7086-4D78-A93C-873EBCAE5E45}">
      <text>
        <r>
          <rPr>
            <b/>
            <sz val="9"/>
            <color indexed="81"/>
            <rFont val="Tahoma"/>
            <family val="2"/>
          </rPr>
          <t>P and S labels in this column for TESS/BAJ/RAA from 2459333.94676 to 2459389.37376 are incorrect based on inspection of the TESS light curve</t>
        </r>
      </text>
    </comment>
    <comment ref="B29" authorId="0" shapeId="0" xr:uid="{2D5FD538-8CDE-4542-AE07-FCEED9843C17}">
      <text>
        <r>
          <rPr>
            <b/>
            <sz val="9"/>
            <color indexed="81"/>
            <rFont val="Tahoma"/>
            <family val="2"/>
          </rPr>
          <t>P and S labels in this column for TESS/BAJ/RAA from 2459333.94676 to 2459389.37376 are incorrect based on inspection of the TESS light curve</t>
        </r>
      </text>
    </comment>
    <comment ref="B30" authorId="0" shapeId="0" xr:uid="{A81A1E8D-3788-412A-826F-16314C2A264B}">
      <text>
        <r>
          <rPr>
            <b/>
            <sz val="9"/>
            <color indexed="81"/>
            <rFont val="Tahoma"/>
            <family val="2"/>
          </rPr>
          <t>P and S labels in this column for TESS/BAJ/RAA from 2459333.94676 to 2459389.37376 are incorrect based on inspection of the TESS light curve</t>
        </r>
      </text>
    </comment>
    <comment ref="B31" authorId="0" shapeId="0" xr:uid="{E5EA11BE-2087-4E90-8DB8-5406CEC1AFAB}">
      <text>
        <r>
          <rPr>
            <b/>
            <sz val="9"/>
            <color indexed="81"/>
            <rFont val="Tahoma"/>
            <family val="2"/>
          </rPr>
          <t>P and S labels in this column for TESS/BAJ/RAA from 2459333.94676 to 2459389.37376 are incorrect based on inspection of the TESS light curve</t>
        </r>
      </text>
    </comment>
    <comment ref="B32" authorId="0" shapeId="0" xr:uid="{E8F5DFF8-DF28-43CA-BE1E-49D2F0F0963E}">
      <text>
        <r>
          <rPr>
            <b/>
            <sz val="9"/>
            <color indexed="81"/>
            <rFont val="Tahoma"/>
            <family val="2"/>
          </rPr>
          <t>P and S labels in this column for TESS/BAJ/RAA from 2459333.94676 to 2459389.37376 are incorrect based on inspection of the TESS light curve</t>
        </r>
      </text>
    </comment>
    <comment ref="B33" authorId="0" shapeId="0" xr:uid="{EDC467E4-E31C-4ED8-95AC-5497229B3375}">
      <text>
        <r>
          <rPr>
            <b/>
            <sz val="9"/>
            <color indexed="81"/>
            <rFont val="Tahoma"/>
            <family val="2"/>
          </rPr>
          <t>P and S labels in this column for TESS/BAJ/RAA from 2459333.94676 to 2459389.37376 are incorrect based on inspection of the TESS light curve</t>
        </r>
      </text>
    </comment>
  </commentList>
</comments>
</file>

<file path=xl/sharedStrings.xml><?xml version="1.0" encoding="utf-8"?>
<sst xmlns="http://schemas.openxmlformats.org/spreadsheetml/2006/main" count="89" uniqueCount="54">
  <si>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</si>
  <si>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</si>
  <si>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</si>
  <si>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</si>
  <si>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</si>
  <si>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</si>
  <si>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</si>
  <si>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</si>
  <si>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</si>
  <si>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</si>
  <si>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</si>
  <si>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</si>
  <si>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</si>
  <si>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</si>
  <si>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</si>
  <si>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</si>
  <si>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</si>
  <si>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</si>
  <si>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</si>
  <si>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</si>
  <si>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</si>
  <si>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</si>
  <si>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</si>
  <si>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</si>
  <si>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</si>
  <si>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</si>
  <si>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</si>
  <si>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</si>
  <si>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</si>
  <si>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</si>
  <si>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</si>
  <si>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</si>
  <si>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</si>
  <si>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</si>
  <si>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</si>
  <si>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</si>
  <si>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</si>
  <si>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</si>
  <si>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</si>
  <si>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</si>
  <si>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</si>
  <si>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</si>
  <si>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</si>
  <si>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GO Cha</t>
  </si>
  <si>
    <t>EW</t>
  </si>
  <si>
    <t>VSX</t>
  </si>
  <si>
    <t>TESS/BAJ/RAA</t>
  </si>
  <si>
    <t>II</t>
  </si>
  <si>
    <t>I</t>
  </si>
  <si>
    <t>VSS SEB Gp</t>
  </si>
  <si>
    <t>TESS</t>
  </si>
  <si>
    <t xml:space="preserve">Mag </t>
  </si>
  <si>
    <t>Next ToM-P</t>
  </si>
  <si>
    <t>Next ToM-S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</si>
</sst>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22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9"/>
      <color indexed="81"/>
      <name val="Tahoma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50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0" fontId="19" fillId="0" borderId="0" xfId="0" applyFont="1" applyAlignment="1"/>
    <xf numFmtId="0" fontId="19" fillId="0" borderId="0" xfId="0" applyFont="1" applyAlignment="1">
      <alignment horizontal="center"/>
    </xf>
    <xf numFmtId="166" fontId="19" fillId="0" borderId="0" xfId="0" applyNumberFormat="1" applyFont="1" applyAlignment="1"/>
    <xf numFmtId="0" fontId="8" fillId="0" borderId="0" xfId="0" applyFont="1" applyAlignment="1"/>
    <xf numFmtId="0" fontId="0" fillId="0" borderId="0" xfId="0" applyAlignment="1">
      <alignment horizontal="right"/>
    </xf>
    <xf numFmtId="0" fontId="6" fillId="5" borderId="6" xfId="0" applyFont="1" applyFill="1" applyBorder="1" applyAlignment="1">
      <alignment horizontal="right" vertical="center"/>
    </xf>
    <xf numFmtId="0" fontId="6" fillId="5" borderId="7" xfId="0" applyFont="1" applyFill="1" applyBorder="1" applyAlignment="1"/>
    <xf numFmtId="0" fontId="20" fillId="0" borderId="8" xfId="0" applyFont="1" applyBorder="1" applyAlignment="1">
      <alignment horizontal="right" vertical="center"/>
    </xf>
    <xf numFmtId="0" fontId="21" fillId="0" borderId="9" xfId="0" applyFont="1" applyBorder="1" applyAlignment="1">
      <alignment horizontal="right" vertical="center"/>
    </xf>
    <xf numFmtId="0" fontId="19" fillId="0" borderId="9" xfId="0" applyFont="1" applyBorder="1" applyAlignment="1">
      <alignment horizontal="right" vertical="center"/>
    </xf>
    <xf numFmtId="22" fontId="19" fillId="0" borderId="9" xfId="0" applyNumberFormat="1" applyFont="1" applyBorder="1" applyAlignment="1">
      <alignment horizontal="right" vertical="center"/>
    </xf>
    <xf numFmtId="22" fontId="19" fillId="0" borderId="10" xfId="0" applyNumberFormat="1" applyFont="1" applyBorder="1" applyAlignment="1">
      <alignment horizontal="right" vertical="center"/>
    </xf>
    <xf numFmtId="0" fontId="20" fillId="0" borderId="11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GO Cha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5.1800000000000001E-4</c:v>
                  </c:pt>
                  <c:pt idx="2">
                    <c:v>2.4699999999999999E-4</c:v>
                  </c:pt>
                  <c:pt idx="3">
                    <c:v>3.4699999999999998E-4</c:v>
                  </c:pt>
                  <c:pt idx="4">
                    <c:v>5.5099999999999995E-4</c:v>
                  </c:pt>
                  <c:pt idx="5">
                    <c:v>5.1099999999999995E-4</c:v>
                  </c:pt>
                  <c:pt idx="6">
                    <c:v>3.4099999999999999E-4</c:v>
                  </c:pt>
                  <c:pt idx="7">
                    <c:v>4.44E-4</c:v>
                  </c:pt>
                  <c:pt idx="8">
                    <c:v>3.5E-4</c:v>
                  </c:pt>
                  <c:pt idx="9">
                    <c:v>2.0000000000000001E-4</c:v>
                  </c:pt>
                  <c:pt idx="10">
                    <c:v>3.8400000000000001E-4</c:v>
                  </c:pt>
                  <c:pt idx="11">
                    <c:v>6.4700000000000001E-4</c:v>
                  </c:pt>
                  <c:pt idx="12">
                    <c:v>4.46E-4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5.1800000000000001E-4</c:v>
                  </c:pt>
                  <c:pt idx="2">
                    <c:v>2.4699999999999999E-4</c:v>
                  </c:pt>
                  <c:pt idx="3">
                    <c:v>3.4699999999999998E-4</c:v>
                  </c:pt>
                  <c:pt idx="4">
                    <c:v>5.5099999999999995E-4</c:v>
                  </c:pt>
                  <c:pt idx="5">
                    <c:v>5.1099999999999995E-4</c:v>
                  </c:pt>
                  <c:pt idx="6">
                    <c:v>3.4099999999999999E-4</c:v>
                  </c:pt>
                  <c:pt idx="7">
                    <c:v>4.44E-4</c:v>
                  </c:pt>
                  <c:pt idx="8">
                    <c:v>3.5E-4</c:v>
                  </c:pt>
                  <c:pt idx="9">
                    <c:v>2.0000000000000001E-4</c:v>
                  </c:pt>
                  <c:pt idx="10">
                    <c:v>3.8400000000000001E-4</c:v>
                  </c:pt>
                  <c:pt idx="11">
                    <c:v>6.4700000000000001E-4</c:v>
                  </c:pt>
                  <c:pt idx="12">
                    <c:v>4.46E-4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18385.5</c:v>
                </c:pt>
                <c:pt idx="2">
                  <c:v>18386</c:v>
                </c:pt>
                <c:pt idx="3">
                  <c:v>18414.5</c:v>
                </c:pt>
                <c:pt idx="4">
                  <c:v>18415</c:v>
                </c:pt>
                <c:pt idx="5">
                  <c:v>18449.5</c:v>
                </c:pt>
                <c:pt idx="6">
                  <c:v>18450</c:v>
                </c:pt>
                <c:pt idx="7">
                  <c:v>18454.5</c:v>
                </c:pt>
                <c:pt idx="8">
                  <c:v>18455</c:v>
                </c:pt>
                <c:pt idx="9">
                  <c:v>18485.5</c:v>
                </c:pt>
                <c:pt idx="10">
                  <c:v>18486</c:v>
                </c:pt>
                <c:pt idx="11">
                  <c:v>18521.5</c:v>
                </c:pt>
                <c:pt idx="12">
                  <c:v>18522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5.1800000000000001E-4</c:v>
                  </c:pt>
                  <c:pt idx="2">
                    <c:v>2.4699999999999999E-4</c:v>
                  </c:pt>
                  <c:pt idx="3">
                    <c:v>3.4699999999999998E-4</c:v>
                  </c:pt>
                  <c:pt idx="4">
                    <c:v>5.5099999999999995E-4</c:v>
                  </c:pt>
                  <c:pt idx="5">
                    <c:v>5.1099999999999995E-4</c:v>
                  </c:pt>
                  <c:pt idx="6">
                    <c:v>3.4099999999999999E-4</c:v>
                  </c:pt>
                  <c:pt idx="7">
                    <c:v>4.44E-4</c:v>
                  </c:pt>
                  <c:pt idx="8">
                    <c:v>3.5E-4</c:v>
                  </c:pt>
                  <c:pt idx="9">
                    <c:v>2.0000000000000001E-4</c:v>
                  </c:pt>
                  <c:pt idx="10">
                    <c:v>3.8400000000000001E-4</c:v>
                  </c:pt>
                  <c:pt idx="11">
                    <c:v>6.4700000000000001E-4</c:v>
                  </c:pt>
                  <c:pt idx="12">
                    <c:v>4.46E-4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5.1800000000000001E-4</c:v>
                  </c:pt>
                  <c:pt idx="2">
                    <c:v>2.4699999999999999E-4</c:v>
                  </c:pt>
                  <c:pt idx="3">
                    <c:v>3.4699999999999998E-4</c:v>
                  </c:pt>
                  <c:pt idx="4">
                    <c:v>5.5099999999999995E-4</c:v>
                  </c:pt>
                  <c:pt idx="5">
                    <c:v>5.1099999999999995E-4</c:v>
                  </c:pt>
                  <c:pt idx="6">
                    <c:v>3.4099999999999999E-4</c:v>
                  </c:pt>
                  <c:pt idx="7">
                    <c:v>4.44E-4</c:v>
                  </c:pt>
                  <c:pt idx="8">
                    <c:v>3.5E-4</c:v>
                  </c:pt>
                  <c:pt idx="9">
                    <c:v>2.0000000000000001E-4</c:v>
                  </c:pt>
                  <c:pt idx="10">
                    <c:v>3.8400000000000001E-4</c:v>
                  </c:pt>
                  <c:pt idx="11">
                    <c:v>6.4700000000000001E-4</c:v>
                  </c:pt>
                  <c:pt idx="12">
                    <c:v>4.46E-4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18385.5</c:v>
                </c:pt>
                <c:pt idx="2">
                  <c:v>18386</c:v>
                </c:pt>
                <c:pt idx="3">
                  <c:v>18414.5</c:v>
                </c:pt>
                <c:pt idx="4">
                  <c:v>18415</c:v>
                </c:pt>
                <c:pt idx="5">
                  <c:v>18449.5</c:v>
                </c:pt>
                <c:pt idx="6">
                  <c:v>18450</c:v>
                </c:pt>
                <c:pt idx="7">
                  <c:v>18454.5</c:v>
                </c:pt>
                <c:pt idx="8">
                  <c:v>18455</c:v>
                </c:pt>
                <c:pt idx="9">
                  <c:v>18485.5</c:v>
                </c:pt>
                <c:pt idx="10">
                  <c:v>18486</c:v>
                </c:pt>
                <c:pt idx="11">
                  <c:v>18521.5</c:v>
                </c:pt>
                <c:pt idx="12">
                  <c:v>18522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5.1800000000000001E-4</c:v>
                  </c:pt>
                  <c:pt idx="2">
                    <c:v>2.4699999999999999E-4</c:v>
                  </c:pt>
                  <c:pt idx="3">
                    <c:v>3.4699999999999998E-4</c:v>
                  </c:pt>
                  <c:pt idx="4">
                    <c:v>5.5099999999999995E-4</c:v>
                  </c:pt>
                  <c:pt idx="5">
                    <c:v>5.1099999999999995E-4</c:v>
                  </c:pt>
                  <c:pt idx="6">
                    <c:v>3.4099999999999999E-4</c:v>
                  </c:pt>
                  <c:pt idx="7">
                    <c:v>4.44E-4</c:v>
                  </c:pt>
                  <c:pt idx="8">
                    <c:v>3.5E-4</c:v>
                  </c:pt>
                  <c:pt idx="9">
                    <c:v>2.0000000000000001E-4</c:v>
                  </c:pt>
                  <c:pt idx="10">
                    <c:v>3.8400000000000001E-4</c:v>
                  </c:pt>
                  <c:pt idx="11">
                    <c:v>6.4700000000000001E-4</c:v>
                  </c:pt>
                  <c:pt idx="12">
                    <c:v>4.46E-4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5.1800000000000001E-4</c:v>
                  </c:pt>
                  <c:pt idx="2">
                    <c:v>2.4699999999999999E-4</c:v>
                  </c:pt>
                  <c:pt idx="3">
                    <c:v>3.4699999999999998E-4</c:v>
                  </c:pt>
                  <c:pt idx="4">
                    <c:v>5.5099999999999995E-4</c:v>
                  </c:pt>
                  <c:pt idx="5">
                    <c:v>5.1099999999999995E-4</c:v>
                  </c:pt>
                  <c:pt idx="6">
                    <c:v>3.4099999999999999E-4</c:v>
                  </c:pt>
                  <c:pt idx="7">
                    <c:v>4.44E-4</c:v>
                  </c:pt>
                  <c:pt idx="8">
                    <c:v>3.5E-4</c:v>
                  </c:pt>
                  <c:pt idx="9">
                    <c:v>2.0000000000000001E-4</c:v>
                  </c:pt>
                  <c:pt idx="10">
                    <c:v>3.8400000000000001E-4</c:v>
                  </c:pt>
                  <c:pt idx="11">
                    <c:v>6.4700000000000001E-4</c:v>
                  </c:pt>
                  <c:pt idx="12">
                    <c:v>4.46E-4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18385.5</c:v>
                </c:pt>
                <c:pt idx="2">
                  <c:v>18386</c:v>
                </c:pt>
                <c:pt idx="3">
                  <c:v>18414.5</c:v>
                </c:pt>
                <c:pt idx="4">
                  <c:v>18415</c:v>
                </c:pt>
                <c:pt idx="5">
                  <c:v>18449.5</c:v>
                </c:pt>
                <c:pt idx="6">
                  <c:v>18450</c:v>
                </c:pt>
                <c:pt idx="7">
                  <c:v>18454.5</c:v>
                </c:pt>
                <c:pt idx="8">
                  <c:v>18455</c:v>
                </c:pt>
                <c:pt idx="9">
                  <c:v>18485.5</c:v>
                </c:pt>
                <c:pt idx="10">
                  <c:v>18486</c:v>
                </c:pt>
                <c:pt idx="11">
                  <c:v>18521.5</c:v>
                </c:pt>
                <c:pt idx="12">
                  <c:v>18522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5.1800000000000001E-4</c:v>
                  </c:pt>
                  <c:pt idx="2">
                    <c:v>2.4699999999999999E-4</c:v>
                  </c:pt>
                  <c:pt idx="3">
                    <c:v>3.4699999999999998E-4</c:v>
                  </c:pt>
                  <c:pt idx="4">
                    <c:v>5.5099999999999995E-4</c:v>
                  </c:pt>
                  <c:pt idx="5">
                    <c:v>5.1099999999999995E-4</c:v>
                  </c:pt>
                  <c:pt idx="6">
                    <c:v>3.4099999999999999E-4</c:v>
                  </c:pt>
                  <c:pt idx="7">
                    <c:v>4.44E-4</c:v>
                  </c:pt>
                  <c:pt idx="8">
                    <c:v>3.5E-4</c:v>
                  </c:pt>
                  <c:pt idx="9">
                    <c:v>2.0000000000000001E-4</c:v>
                  </c:pt>
                  <c:pt idx="10">
                    <c:v>3.8400000000000001E-4</c:v>
                  </c:pt>
                  <c:pt idx="11">
                    <c:v>6.4700000000000001E-4</c:v>
                  </c:pt>
                  <c:pt idx="12">
                    <c:v>4.46E-4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5.1800000000000001E-4</c:v>
                  </c:pt>
                  <c:pt idx="2">
                    <c:v>2.4699999999999999E-4</c:v>
                  </c:pt>
                  <c:pt idx="3">
                    <c:v>3.4699999999999998E-4</c:v>
                  </c:pt>
                  <c:pt idx="4">
                    <c:v>5.5099999999999995E-4</c:v>
                  </c:pt>
                  <c:pt idx="5">
                    <c:v>5.1099999999999995E-4</c:v>
                  </c:pt>
                  <c:pt idx="6">
                    <c:v>3.4099999999999999E-4</c:v>
                  </c:pt>
                  <c:pt idx="7">
                    <c:v>4.44E-4</c:v>
                  </c:pt>
                  <c:pt idx="8">
                    <c:v>3.5E-4</c:v>
                  </c:pt>
                  <c:pt idx="9">
                    <c:v>2.0000000000000001E-4</c:v>
                  </c:pt>
                  <c:pt idx="10">
                    <c:v>3.8400000000000001E-4</c:v>
                  </c:pt>
                  <c:pt idx="11">
                    <c:v>6.4700000000000001E-4</c:v>
                  </c:pt>
                  <c:pt idx="12">
                    <c:v>4.46E-4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18385.5</c:v>
                </c:pt>
                <c:pt idx="2">
                  <c:v>18386</c:v>
                </c:pt>
                <c:pt idx="3">
                  <c:v>18414.5</c:v>
                </c:pt>
                <c:pt idx="4">
                  <c:v>18415</c:v>
                </c:pt>
                <c:pt idx="5">
                  <c:v>18449.5</c:v>
                </c:pt>
                <c:pt idx="6">
                  <c:v>18450</c:v>
                </c:pt>
                <c:pt idx="7">
                  <c:v>18454.5</c:v>
                </c:pt>
                <c:pt idx="8">
                  <c:v>18455</c:v>
                </c:pt>
                <c:pt idx="9">
                  <c:v>18485.5</c:v>
                </c:pt>
                <c:pt idx="10">
                  <c:v>18486</c:v>
                </c:pt>
                <c:pt idx="11">
                  <c:v>18521.5</c:v>
                </c:pt>
                <c:pt idx="12">
                  <c:v>18522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5.1800000000000001E-4</c:v>
                  </c:pt>
                  <c:pt idx="2">
                    <c:v>2.4699999999999999E-4</c:v>
                  </c:pt>
                  <c:pt idx="3">
                    <c:v>3.4699999999999998E-4</c:v>
                  </c:pt>
                  <c:pt idx="4">
                    <c:v>5.5099999999999995E-4</c:v>
                  </c:pt>
                  <c:pt idx="5">
                    <c:v>5.1099999999999995E-4</c:v>
                  </c:pt>
                  <c:pt idx="6">
                    <c:v>3.4099999999999999E-4</c:v>
                  </c:pt>
                  <c:pt idx="7">
                    <c:v>4.44E-4</c:v>
                  </c:pt>
                  <c:pt idx="8">
                    <c:v>3.5E-4</c:v>
                  </c:pt>
                  <c:pt idx="9">
                    <c:v>2.0000000000000001E-4</c:v>
                  </c:pt>
                  <c:pt idx="10">
                    <c:v>3.8400000000000001E-4</c:v>
                  </c:pt>
                  <c:pt idx="11">
                    <c:v>6.4700000000000001E-4</c:v>
                  </c:pt>
                  <c:pt idx="12">
                    <c:v>4.46E-4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5.1800000000000001E-4</c:v>
                  </c:pt>
                  <c:pt idx="2">
                    <c:v>2.4699999999999999E-4</c:v>
                  </c:pt>
                  <c:pt idx="3">
                    <c:v>3.4699999999999998E-4</c:v>
                  </c:pt>
                  <c:pt idx="4">
                    <c:v>5.5099999999999995E-4</c:v>
                  </c:pt>
                  <c:pt idx="5">
                    <c:v>5.1099999999999995E-4</c:v>
                  </c:pt>
                  <c:pt idx="6">
                    <c:v>3.4099999999999999E-4</c:v>
                  </c:pt>
                  <c:pt idx="7">
                    <c:v>4.44E-4</c:v>
                  </c:pt>
                  <c:pt idx="8">
                    <c:v>3.5E-4</c:v>
                  </c:pt>
                  <c:pt idx="9">
                    <c:v>2.0000000000000001E-4</c:v>
                  </c:pt>
                  <c:pt idx="10">
                    <c:v>3.8400000000000001E-4</c:v>
                  </c:pt>
                  <c:pt idx="11">
                    <c:v>6.4700000000000001E-4</c:v>
                  </c:pt>
                  <c:pt idx="12">
                    <c:v>4.46E-4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18385.5</c:v>
                </c:pt>
                <c:pt idx="2">
                  <c:v>18386</c:v>
                </c:pt>
                <c:pt idx="3">
                  <c:v>18414.5</c:v>
                </c:pt>
                <c:pt idx="4">
                  <c:v>18415</c:v>
                </c:pt>
                <c:pt idx="5">
                  <c:v>18449.5</c:v>
                </c:pt>
                <c:pt idx="6">
                  <c:v>18450</c:v>
                </c:pt>
                <c:pt idx="7">
                  <c:v>18454.5</c:v>
                </c:pt>
                <c:pt idx="8">
                  <c:v>18455</c:v>
                </c:pt>
                <c:pt idx="9">
                  <c:v>18485.5</c:v>
                </c:pt>
                <c:pt idx="10">
                  <c:v>18486</c:v>
                </c:pt>
                <c:pt idx="11">
                  <c:v>18521.5</c:v>
                </c:pt>
                <c:pt idx="12">
                  <c:v>18522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  <c:pt idx="1">
                  <c:v>8.3934488808154128E-2</c:v>
                </c:pt>
                <c:pt idx="2">
                  <c:v>8.3980982177308761E-2</c:v>
                </c:pt>
                <c:pt idx="3">
                  <c:v>8.3991110761417076E-2</c:v>
                </c:pt>
                <c:pt idx="4">
                  <c:v>8.3857612538849935E-2</c:v>
                </c:pt>
                <c:pt idx="5">
                  <c:v>8.3385914891550783E-2</c:v>
                </c:pt>
                <c:pt idx="6">
                  <c:v>8.3562412975879852E-2</c:v>
                </c:pt>
                <c:pt idx="7">
                  <c:v>8.3210881908598822E-2</c:v>
                </c:pt>
                <c:pt idx="8">
                  <c:v>8.3467374555766582E-2</c:v>
                </c:pt>
                <c:pt idx="9">
                  <c:v>8.2383529734215699E-2</c:v>
                </c:pt>
                <c:pt idx="10">
                  <c:v>8.3360027863818686E-2</c:v>
                </c:pt>
                <c:pt idx="11">
                  <c:v>8.2831410807557404E-2</c:v>
                </c:pt>
                <c:pt idx="12">
                  <c:v>8.2787899300456047E-2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5.1800000000000001E-4</c:v>
                  </c:pt>
                  <c:pt idx="2">
                    <c:v>2.4699999999999999E-4</c:v>
                  </c:pt>
                  <c:pt idx="3">
                    <c:v>3.4699999999999998E-4</c:v>
                  </c:pt>
                  <c:pt idx="4">
                    <c:v>5.5099999999999995E-4</c:v>
                  </c:pt>
                  <c:pt idx="5">
                    <c:v>5.1099999999999995E-4</c:v>
                  </c:pt>
                  <c:pt idx="6">
                    <c:v>3.4099999999999999E-4</c:v>
                  </c:pt>
                  <c:pt idx="7">
                    <c:v>4.44E-4</c:v>
                  </c:pt>
                  <c:pt idx="8">
                    <c:v>3.5E-4</c:v>
                  </c:pt>
                  <c:pt idx="9">
                    <c:v>2.0000000000000001E-4</c:v>
                  </c:pt>
                  <c:pt idx="10">
                    <c:v>3.8400000000000001E-4</c:v>
                  </c:pt>
                  <c:pt idx="11">
                    <c:v>6.4700000000000001E-4</c:v>
                  </c:pt>
                  <c:pt idx="12">
                    <c:v>4.46E-4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5.1800000000000001E-4</c:v>
                  </c:pt>
                  <c:pt idx="2">
                    <c:v>2.4699999999999999E-4</c:v>
                  </c:pt>
                  <c:pt idx="3">
                    <c:v>3.4699999999999998E-4</c:v>
                  </c:pt>
                  <c:pt idx="4">
                    <c:v>5.5099999999999995E-4</c:v>
                  </c:pt>
                  <c:pt idx="5">
                    <c:v>5.1099999999999995E-4</c:v>
                  </c:pt>
                  <c:pt idx="6">
                    <c:v>3.4099999999999999E-4</c:v>
                  </c:pt>
                  <c:pt idx="7">
                    <c:v>4.44E-4</c:v>
                  </c:pt>
                  <c:pt idx="8">
                    <c:v>3.5E-4</c:v>
                  </c:pt>
                  <c:pt idx="9">
                    <c:v>2.0000000000000001E-4</c:v>
                  </c:pt>
                  <c:pt idx="10">
                    <c:v>3.8400000000000001E-4</c:v>
                  </c:pt>
                  <c:pt idx="11">
                    <c:v>6.4700000000000001E-4</c:v>
                  </c:pt>
                  <c:pt idx="12">
                    <c:v>4.46E-4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18385.5</c:v>
                </c:pt>
                <c:pt idx="2">
                  <c:v>18386</c:v>
                </c:pt>
                <c:pt idx="3">
                  <c:v>18414.5</c:v>
                </c:pt>
                <c:pt idx="4">
                  <c:v>18415</c:v>
                </c:pt>
                <c:pt idx="5">
                  <c:v>18449.5</c:v>
                </c:pt>
                <c:pt idx="6">
                  <c:v>18450</c:v>
                </c:pt>
                <c:pt idx="7">
                  <c:v>18454.5</c:v>
                </c:pt>
                <c:pt idx="8">
                  <c:v>18455</c:v>
                </c:pt>
                <c:pt idx="9">
                  <c:v>18485.5</c:v>
                </c:pt>
                <c:pt idx="10">
                  <c:v>18486</c:v>
                </c:pt>
                <c:pt idx="11">
                  <c:v>18521.5</c:v>
                </c:pt>
                <c:pt idx="12">
                  <c:v>18522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5.1800000000000001E-4</c:v>
                  </c:pt>
                  <c:pt idx="2">
                    <c:v>2.4699999999999999E-4</c:v>
                  </c:pt>
                  <c:pt idx="3">
                    <c:v>3.4699999999999998E-4</c:v>
                  </c:pt>
                  <c:pt idx="4">
                    <c:v>5.5099999999999995E-4</c:v>
                  </c:pt>
                  <c:pt idx="5">
                    <c:v>5.1099999999999995E-4</c:v>
                  </c:pt>
                  <c:pt idx="6">
                    <c:v>3.4099999999999999E-4</c:v>
                  </c:pt>
                  <c:pt idx="7">
                    <c:v>4.44E-4</c:v>
                  </c:pt>
                  <c:pt idx="8">
                    <c:v>3.5E-4</c:v>
                  </c:pt>
                  <c:pt idx="9">
                    <c:v>2.0000000000000001E-4</c:v>
                  </c:pt>
                  <c:pt idx="10">
                    <c:v>3.8400000000000001E-4</c:v>
                  </c:pt>
                  <c:pt idx="11">
                    <c:v>6.4700000000000001E-4</c:v>
                  </c:pt>
                  <c:pt idx="12">
                    <c:v>4.46E-4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5.1800000000000001E-4</c:v>
                  </c:pt>
                  <c:pt idx="2">
                    <c:v>2.4699999999999999E-4</c:v>
                  </c:pt>
                  <c:pt idx="3">
                    <c:v>3.4699999999999998E-4</c:v>
                  </c:pt>
                  <c:pt idx="4">
                    <c:v>5.5099999999999995E-4</c:v>
                  </c:pt>
                  <c:pt idx="5">
                    <c:v>5.1099999999999995E-4</c:v>
                  </c:pt>
                  <c:pt idx="6">
                    <c:v>3.4099999999999999E-4</c:v>
                  </c:pt>
                  <c:pt idx="7">
                    <c:v>4.44E-4</c:v>
                  </c:pt>
                  <c:pt idx="8">
                    <c:v>3.5E-4</c:v>
                  </c:pt>
                  <c:pt idx="9">
                    <c:v>2.0000000000000001E-4</c:v>
                  </c:pt>
                  <c:pt idx="10">
                    <c:v>3.8400000000000001E-4</c:v>
                  </c:pt>
                  <c:pt idx="11">
                    <c:v>6.4700000000000001E-4</c:v>
                  </c:pt>
                  <c:pt idx="12">
                    <c:v>4.46E-4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18385.5</c:v>
                </c:pt>
                <c:pt idx="2">
                  <c:v>18386</c:v>
                </c:pt>
                <c:pt idx="3">
                  <c:v>18414.5</c:v>
                </c:pt>
                <c:pt idx="4">
                  <c:v>18415</c:v>
                </c:pt>
                <c:pt idx="5">
                  <c:v>18449.5</c:v>
                </c:pt>
                <c:pt idx="6">
                  <c:v>18450</c:v>
                </c:pt>
                <c:pt idx="7">
                  <c:v>18454.5</c:v>
                </c:pt>
                <c:pt idx="8">
                  <c:v>18455</c:v>
                </c:pt>
                <c:pt idx="9">
                  <c:v>18485.5</c:v>
                </c:pt>
                <c:pt idx="10">
                  <c:v>18486</c:v>
                </c:pt>
                <c:pt idx="11">
                  <c:v>18521.5</c:v>
                </c:pt>
                <c:pt idx="12">
                  <c:v>18522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18385.5</c:v>
                </c:pt>
                <c:pt idx="2">
                  <c:v>18386</c:v>
                </c:pt>
                <c:pt idx="3">
                  <c:v>18414.5</c:v>
                </c:pt>
                <c:pt idx="4">
                  <c:v>18415</c:v>
                </c:pt>
                <c:pt idx="5">
                  <c:v>18449.5</c:v>
                </c:pt>
                <c:pt idx="6">
                  <c:v>18450</c:v>
                </c:pt>
                <c:pt idx="7">
                  <c:v>18454.5</c:v>
                </c:pt>
                <c:pt idx="8">
                  <c:v>18455</c:v>
                </c:pt>
                <c:pt idx="9">
                  <c:v>18485.5</c:v>
                </c:pt>
                <c:pt idx="10">
                  <c:v>18486</c:v>
                </c:pt>
                <c:pt idx="11">
                  <c:v>18521.5</c:v>
                </c:pt>
                <c:pt idx="12">
                  <c:v>18522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1.8312204955545086E-5</c:v>
                </c:pt>
                <c:pt idx="1">
                  <c:v>8.3093752362604092E-2</c:v>
                </c:pt>
                <c:pt idx="2">
                  <c:v>8.3096011627790178E-2</c:v>
                </c:pt>
                <c:pt idx="3">
                  <c:v>8.3224789743397212E-2</c:v>
                </c:pt>
                <c:pt idx="4">
                  <c:v>8.3227049008583298E-2</c:v>
                </c:pt>
                <c:pt idx="5">
                  <c:v>8.338293830642339E-2</c:v>
                </c:pt>
                <c:pt idx="6">
                  <c:v>8.3385197571609476E-2</c:v>
                </c:pt>
                <c:pt idx="7">
                  <c:v>8.3405530958284263E-2</c:v>
                </c:pt>
                <c:pt idx="8">
                  <c:v>8.3407790223470349E-2</c:v>
                </c:pt>
                <c:pt idx="9">
                  <c:v>8.354560539982174E-2</c:v>
                </c:pt>
                <c:pt idx="10">
                  <c:v>8.3547864665007826E-2</c:v>
                </c:pt>
                <c:pt idx="11">
                  <c:v>8.3708272493220076E-2</c:v>
                </c:pt>
                <c:pt idx="12">
                  <c:v>8.3710531758406176E-2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Active!$S$20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18385.5</c:v>
                </c:pt>
                <c:pt idx="2">
                  <c:v>18386</c:v>
                </c:pt>
                <c:pt idx="3">
                  <c:v>18414.5</c:v>
                </c:pt>
                <c:pt idx="4">
                  <c:v>18415</c:v>
                </c:pt>
                <c:pt idx="5">
                  <c:v>18449.5</c:v>
                </c:pt>
                <c:pt idx="6">
                  <c:v>18450</c:v>
                </c:pt>
                <c:pt idx="7">
                  <c:v>18454.5</c:v>
                </c:pt>
                <c:pt idx="8">
                  <c:v>18455</c:v>
                </c:pt>
                <c:pt idx="9">
                  <c:v>18485.5</c:v>
                </c:pt>
                <c:pt idx="10">
                  <c:v>18486</c:v>
                </c:pt>
                <c:pt idx="11">
                  <c:v>18521.5</c:v>
                </c:pt>
                <c:pt idx="12">
                  <c:v>18522</c:v>
                </c:pt>
              </c:numCache>
            </c:numRef>
          </c:xVal>
          <c:yVal>
            <c:numRef>
              <c:f>Active!$S$21:$S$999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133350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1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  <col min="19" max="19" width="15.42578125" customWidth="1"/>
  </cols>
  <sheetData>
    <row r="1" spans="1:19" ht="20.25" x14ac:dyDescent="0.3">
      <c r="A1" s="32" t="s">
        <v>43</v>
      </c>
      <c r="F1" s="27" t="s">
        <v>42</v>
      </c>
      <c r="G1" s="23"/>
      <c r="H1" s="21"/>
      <c r="I1" s="28"/>
      <c r="J1" s="29" t="s">
        <v>40</v>
      </c>
      <c r="K1" s="22"/>
      <c r="L1" s="24"/>
      <c r="M1" s="25"/>
      <c r="N1" s="25"/>
      <c r="O1" s="26"/>
      <c r="S1" s="36"/>
    </row>
    <row r="2" spans="1:19" x14ac:dyDescent="0.2">
      <c r="A2" t="s">
        <v>23</v>
      </c>
      <c r="B2" s="36" t="s">
        <v>44</v>
      </c>
      <c r="C2" s="30"/>
      <c r="D2" s="2"/>
    </row>
    <row r="4" spans="1:19" x14ac:dyDescent="0.2">
      <c r="A4" s="33" t="s">
        <v>0</v>
      </c>
      <c r="C4" s="2" t="s">
        <v>35</v>
      </c>
      <c r="D4" s="2" t="s">
        <v>35</v>
      </c>
    </row>
    <row r="5" spans="1:19" x14ac:dyDescent="0.2">
      <c r="A5" s="34" t="s">
        <v>27</v>
      </c>
      <c r="B5" s="7"/>
      <c r="C5" s="31">
        <v>-9.5</v>
      </c>
      <c r="D5" s="7" t="s">
        <v>28</v>
      </c>
      <c r="E5" s="7"/>
    </row>
    <row r="6" spans="1:19" x14ac:dyDescent="0.2">
      <c r="A6" s="33" t="s">
        <v>1</v>
      </c>
    </row>
    <row r="7" spans="1:19" x14ac:dyDescent="0.2">
      <c r="A7" t="s">
        <v>2</v>
      </c>
      <c r="C7" s="41">
        <v>51868.118000000002</v>
      </c>
      <c r="D7" s="35" t="s">
        <v>45</v>
      </c>
    </row>
    <row r="8" spans="1:19" x14ac:dyDescent="0.2">
      <c r="A8" t="s">
        <v>3</v>
      </c>
      <c r="C8" s="41">
        <v>0.40606700000000001</v>
      </c>
      <c r="D8" s="35" t="s">
        <v>45</v>
      </c>
    </row>
    <row r="9" spans="1:19" x14ac:dyDescent="0.2">
      <c r="A9" s="18" t="s">
        <v>30</v>
      </c>
      <c r="B9" s="19">
        <v>21</v>
      </c>
      <c r="C9" s="16"/>
      <c r="D9" s="17"/>
    </row>
    <row r="10" spans="1:19" ht="13.5" thickBot="1" x14ac:dyDescent="0.25">
      <c r="A10" s="7"/>
      <c r="B10" s="7"/>
      <c r="C10" s="3" t="s">
        <v>19</v>
      </c>
      <c r="D10" s="3" t="s">
        <v>20</v>
      </c>
      <c r="E10" s="7"/>
    </row>
    <row r="11" spans="1:19" x14ac:dyDescent="0.2">
      <c r="A11" s="7" t="s">
        <v>15</v>
      </c>
      <c r="B11" s="7"/>
      <c r="C11" s="15">
        <f ca="1">INTERCEPT(INDIRECT($G$11):G992,INDIRECT($F$11):F992)</f>
        <v>1.8312204955545086E-5</v>
      </c>
      <c r="D11" s="2"/>
      <c r="E11" s="7"/>
      <c r="F11" t="str">
        <f>"F"&amp;B9</f>
        <v>F21</v>
      </c>
      <c r="G11" t="str">
        <f>"G"&amp;B9</f>
        <v>G21</v>
      </c>
    </row>
    <row r="12" spans="1:19" x14ac:dyDescent="0.2">
      <c r="A12" s="7" t="s">
        <v>16</v>
      </c>
      <c r="B12" s="7"/>
      <c r="C12" s="15">
        <f ca="1">SLOPE(INDIRECT($G$11):G992,INDIRECT($F$11):F992)</f>
        <v>4.5185303721763646E-6</v>
      </c>
      <c r="D12" s="2"/>
      <c r="E12" s="42" t="s">
        <v>51</v>
      </c>
      <c r="F12" s="43"/>
    </row>
    <row r="13" spans="1:19" x14ac:dyDescent="0.2">
      <c r="A13" s="7" t="s">
        <v>18</v>
      </c>
      <c r="B13" s="7"/>
      <c r="C13" s="2" t="s">
        <v>13</v>
      </c>
      <c r="E13" s="44" t="s">
        <v>32</v>
      </c>
      <c r="F13" s="45">
        <v>1</v>
      </c>
    </row>
    <row r="14" spans="1:19" x14ac:dyDescent="0.2">
      <c r="A14" s="7"/>
      <c r="B14" s="7"/>
      <c r="C14" s="7"/>
      <c r="E14" s="44" t="s">
        <v>29</v>
      </c>
      <c r="F14" s="46">
        <f ca="1">NOW()+15018.5+$C$5/24</f>
        <v>60525.570890972223</v>
      </c>
    </row>
    <row r="15" spans="1:19" x14ac:dyDescent="0.2">
      <c r="A15" s="8" t="s">
        <v>17</v>
      </c>
      <c r="B15" s="7"/>
      <c r="C15" s="9">
        <f ca="1">(C7+C11)+(C8+C12)*INT(MAX(F21:F3533))</f>
        <v>59389.374684531758</v>
      </c>
      <c r="E15" s="44" t="s">
        <v>33</v>
      </c>
      <c r="F15" s="46">
        <f ca="1">ROUND(2*($F$14-$C$7)/$C$8,0)/2+$F$13</f>
        <v>21321.5</v>
      </c>
    </row>
    <row r="16" spans="1:19" x14ac:dyDescent="0.2">
      <c r="A16" s="11" t="s">
        <v>4</v>
      </c>
      <c r="B16" s="7"/>
      <c r="C16" s="12">
        <f ca="1">+C8+C12</f>
        <v>0.40607151853037221</v>
      </c>
      <c r="E16" s="44" t="s">
        <v>34</v>
      </c>
      <c r="F16" s="46">
        <f ca="1">ROUND(2*($F$14-$C$15)/$C$16,0)/2+$F$13</f>
        <v>2799</v>
      </c>
    </row>
    <row r="17" spans="1:21" ht="13.5" thickBot="1" x14ac:dyDescent="0.25">
      <c r="A17" s="10" t="s">
        <v>26</v>
      </c>
      <c r="B17" s="7"/>
      <c r="C17" s="7">
        <f>COUNT(C21:C2191)</f>
        <v>13</v>
      </c>
      <c r="E17" s="44" t="s">
        <v>52</v>
      </c>
      <c r="F17" s="47">
        <f ca="1">+$C$15+$C$16*$F$16-15018.5-$C$5/24</f>
        <v>45507.864698231606</v>
      </c>
    </row>
    <row r="18" spans="1:21" ht="14.25" thickTop="1" thickBot="1" x14ac:dyDescent="0.25">
      <c r="A18" s="11" t="s">
        <v>5</v>
      </c>
      <c r="B18" s="7"/>
      <c r="C18" s="13">
        <f ca="1">+C15</f>
        <v>59389.374684531758</v>
      </c>
      <c r="D18" s="14">
        <f ca="1">+C16</f>
        <v>0.40607151853037221</v>
      </c>
      <c r="E18" s="49" t="s">
        <v>53</v>
      </c>
      <c r="F18" s="48">
        <f ca="1">+($C$15+$C$16*$F$16)-($C$16/2)-15018.5-$C$5/24</f>
        <v>45507.661662472339</v>
      </c>
    </row>
    <row r="19" spans="1:21" ht="13.5" thickTop="1" x14ac:dyDescent="0.2">
      <c r="F19" t="s">
        <v>41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36</v>
      </c>
      <c r="I20" s="5" t="s">
        <v>37</v>
      </c>
      <c r="J20" s="5" t="s">
        <v>38</v>
      </c>
      <c r="K20" s="5" t="s">
        <v>39</v>
      </c>
      <c r="L20" s="5" t="s">
        <v>50</v>
      </c>
      <c r="M20" s="5" t="s">
        <v>24</v>
      </c>
      <c r="N20" s="5" t="s">
        <v>25</v>
      </c>
      <c r="O20" s="5" t="s">
        <v>22</v>
      </c>
      <c r="P20" s="4" t="s">
        <v>21</v>
      </c>
      <c r="Q20" s="3" t="s">
        <v>14</v>
      </c>
      <c r="S20" s="20" t="s">
        <v>31</v>
      </c>
    </row>
    <row r="21" spans="1:21" x14ac:dyDescent="0.2">
      <c r="A21" t="str">
        <f>D7</f>
        <v>VSX</v>
      </c>
      <c r="C21" s="6">
        <f>C$7</f>
        <v>51868.118000000002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1.8312204955545086E-5</v>
      </c>
      <c r="Q21" s="1">
        <f>+C21-15018.5</f>
        <v>36849.618000000002</v>
      </c>
    </row>
    <row r="22" spans="1:21" x14ac:dyDescent="0.2">
      <c r="A22" s="37" t="s">
        <v>46</v>
      </c>
      <c r="B22" s="38" t="s">
        <v>47</v>
      </c>
      <c r="C22" s="37">
        <v>59333.946762988809</v>
      </c>
      <c r="D22" s="39">
        <v>5.1800000000000001E-4</v>
      </c>
      <c r="E22">
        <f t="shared" ref="E22:E33" si="0">+(C22-C$7)/C$8</f>
        <v>18385.706701083338</v>
      </c>
      <c r="F22">
        <f t="shared" ref="F22:F33" si="1">ROUND(2*E22,0)/2</f>
        <v>18385.5</v>
      </c>
      <c r="G22">
        <f t="shared" ref="G22:G33" si="2">+C22-(C$7+F22*C$8)</f>
        <v>8.3934488808154128E-2</v>
      </c>
      <c r="L22">
        <v>8.3934488808154128E-2</v>
      </c>
      <c r="O22">
        <f t="shared" ref="O22:O33" ca="1" si="3">+C$11+C$12*$F22</f>
        <v>8.3093752362604092E-2</v>
      </c>
      <c r="Q22" s="1">
        <f t="shared" ref="Q22:Q33" si="4">+C22-15018.5</f>
        <v>44315.446762988809</v>
      </c>
      <c r="U22" s="40" t="s">
        <v>49</v>
      </c>
    </row>
    <row r="23" spans="1:21" x14ac:dyDescent="0.2">
      <c r="A23" s="37" t="s">
        <v>46</v>
      </c>
      <c r="B23" s="38" t="s">
        <v>48</v>
      </c>
      <c r="C23" s="37">
        <v>59334.14984298218</v>
      </c>
      <c r="D23" s="39">
        <v>2.4699999999999999E-4</v>
      </c>
      <c r="E23">
        <f t="shared" si="0"/>
        <v>18386.206815580132</v>
      </c>
      <c r="F23">
        <f t="shared" si="1"/>
        <v>18386</v>
      </c>
      <c r="G23">
        <f t="shared" si="2"/>
        <v>8.3980982177308761E-2</v>
      </c>
      <c r="L23">
        <v>8.3980982177308761E-2</v>
      </c>
      <c r="O23">
        <f t="shared" ca="1" si="3"/>
        <v>8.3096011627790178E-2</v>
      </c>
      <c r="Q23" s="1">
        <f t="shared" si="4"/>
        <v>44315.64984298218</v>
      </c>
      <c r="U23" s="40" t="s">
        <v>49</v>
      </c>
    </row>
    <row r="24" spans="1:21" x14ac:dyDescent="0.2">
      <c r="A24" s="37" t="s">
        <v>46</v>
      </c>
      <c r="B24" s="38" t="s">
        <v>47</v>
      </c>
      <c r="C24" s="37">
        <v>59345.722762610763</v>
      </c>
      <c r="D24" s="39">
        <v>3.4699999999999998E-4</v>
      </c>
      <c r="E24">
        <f t="shared" si="0"/>
        <v>18414.706840523264</v>
      </c>
      <c r="F24">
        <f t="shared" si="1"/>
        <v>18414.5</v>
      </c>
      <c r="G24">
        <f t="shared" si="2"/>
        <v>8.3991110761417076E-2</v>
      </c>
      <c r="L24">
        <v>8.3991110761417076E-2</v>
      </c>
      <c r="O24">
        <f t="shared" ca="1" si="3"/>
        <v>8.3224789743397212E-2</v>
      </c>
      <c r="Q24" s="1">
        <f t="shared" si="4"/>
        <v>44327.222762610763</v>
      </c>
      <c r="U24" s="40" t="s">
        <v>49</v>
      </c>
    </row>
    <row r="25" spans="1:21" x14ac:dyDescent="0.2">
      <c r="A25" s="37" t="s">
        <v>46</v>
      </c>
      <c r="B25" s="38" t="s">
        <v>48</v>
      </c>
      <c r="C25" s="37">
        <v>59345.925662612543</v>
      </c>
      <c r="D25" s="39">
        <v>5.5099999999999995E-4</v>
      </c>
      <c r="E25">
        <f t="shared" si="0"/>
        <v>18415.206511764169</v>
      </c>
      <c r="F25">
        <f t="shared" si="1"/>
        <v>18415</v>
      </c>
      <c r="G25">
        <f t="shared" si="2"/>
        <v>8.3857612538849935E-2</v>
      </c>
      <c r="L25">
        <v>8.3857612538849935E-2</v>
      </c>
      <c r="O25">
        <f t="shared" ca="1" si="3"/>
        <v>8.3227049008583298E-2</v>
      </c>
      <c r="Q25" s="1">
        <f t="shared" si="4"/>
        <v>44327.425662612543</v>
      </c>
      <c r="U25" s="40" t="s">
        <v>49</v>
      </c>
    </row>
    <row r="26" spans="1:21" x14ac:dyDescent="0.2">
      <c r="A26" s="37" t="s">
        <v>46</v>
      </c>
      <c r="B26" s="38" t="s">
        <v>47</v>
      </c>
      <c r="C26" s="37">
        <v>59359.934502414893</v>
      </c>
      <c r="D26" s="39">
        <v>5.1099999999999995E-4</v>
      </c>
      <c r="E26">
        <f t="shared" si="0"/>
        <v>18449.705350138993</v>
      </c>
      <c r="F26">
        <f t="shared" si="1"/>
        <v>18449.5</v>
      </c>
      <c r="G26">
        <f t="shared" si="2"/>
        <v>8.3385914891550783E-2</v>
      </c>
      <c r="L26">
        <v>8.3385914891550783E-2</v>
      </c>
      <c r="O26">
        <f t="shared" ca="1" si="3"/>
        <v>8.338293830642339E-2</v>
      </c>
      <c r="Q26" s="1">
        <f t="shared" si="4"/>
        <v>44341.434502414893</v>
      </c>
      <c r="U26" s="40" t="s">
        <v>49</v>
      </c>
    </row>
    <row r="27" spans="1:21" x14ac:dyDescent="0.2">
      <c r="A27" s="37" t="s">
        <v>46</v>
      </c>
      <c r="B27" s="38" t="s">
        <v>48</v>
      </c>
      <c r="C27" s="37">
        <v>59360.137712412979</v>
      </c>
      <c r="D27" s="39">
        <v>3.4099999999999999E-4</v>
      </c>
      <c r="E27">
        <f t="shared" si="0"/>
        <v>18450.205784791615</v>
      </c>
      <c r="F27">
        <f t="shared" si="1"/>
        <v>18450</v>
      </c>
      <c r="G27">
        <f t="shared" si="2"/>
        <v>8.3562412975879852E-2</v>
      </c>
      <c r="L27">
        <v>8.3562412975879852E-2</v>
      </c>
      <c r="O27">
        <f t="shared" ca="1" si="3"/>
        <v>8.3385197571609476E-2</v>
      </c>
      <c r="Q27" s="1">
        <f t="shared" si="4"/>
        <v>44341.637712412979</v>
      </c>
      <c r="U27" s="40" t="s">
        <v>49</v>
      </c>
    </row>
    <row r="28" spans="1:21" x14ac:dyDescent="0.2">
      <c r="A28" s="37" t="s">
        <v>46</v>
      </c>
      <c r="B28" s="38" t="s">
        <v>47</v>
      </c>
      <c r="C28" s="37">
        <v>59361.964662381914</v>
      </c>
      <c r="D28" s="39">
        <v>4.44E-4</v>
      </c>
      <c r="E28">
        <f t="shared" si="0"/>
        <v>18454.704919094413</v>
      </c>
      <c r="F28">
        <f t="shared" si="1"/>
        <v>18454.5</v>
      </c>
      <c r="G28">
        <f t="shared" si="2"/>
        <v>8.3210881908598822E-2</v>
      </c>
      <c r="L28">
        <v>8.3210881908598822E-2</v>
      </c>
      <c r="O28">
        <f t="shared" ca="1" si="3"/>
        <v>8.3405530958284263E-2</v>
      </c>
      <c r="Q28" s="1">
        <f t="shared" si="4"/>
        <v>44343.464662381914</v>
      </c>
      <c r="U28" s="40" t="s">
        <v>49</v>
      </c>
    </row>
    <row r="29" spans="1:21" x14ac:dyDescent="0.2">
      <c r="A29" s="37" t="s">
        <v>46</v>
      </c>
      <c r="B29" s="38" t="s">
        <v>48</v>
      </c>
      <c r="C29" s="37">
        <v>59362.167952374555</v>
      </c>
      <c r="D29" s="39">
        <v>3.5E-4</v>
      </c>
      <c r="E29">
        <f t="shared" si="0"/>
        <v>18455.20555074545</v>
      </c>
      <c r="F29">
        <f t="shared" si="1"/>
        <v>18455</v>
      </c>
      <c r="G29">
        <f t="shared" si="2"/>
        <v>8.3467374555766582E-2</v>
      </c>
      <c r="L29">
        <v>8.3467374555766582E-2</v>
      </c>
      <c r="O29">
        <f t="shared" ca="1" si="3"/>
        <v>8.3407790223470349E-2</v>
      </c>
      <c r="Q29" s="1">
        <f t="shared" si="4"/>
        <v>44343.667952374555</v>
      </c>
      <c r="U29" s="40" t="s">
        <v>49</v>
      </c>
    </row>
    <row r="30" spans="1:21" x14ac:dyDescent="0.2">
      <c r="A30" s="37" t="s">
        <v>46</v>
      </c>
      <c r="B30" s="38" t="s">
        <v>47</v>
      </c>
      <c r="C30" s="37">
        <v>59374.551912029739</v>
      </c>
      <c r="D30" s="39">
        <v>2.0000000000000001E-4</v>
      </c>
      <c r="E30">
        <f t="shared" si="0"/>
        <v>18485.70288161741</v>
      </c>
      <c r="F30">
        <f t="shared" si="1"/>
        <v>18485.5</v>
      </c>
      <c r="G30">
        <f t="shared" si="2"/>
        <v>8.2383529734215699E-2</v>
      </c>
      <c r="L30">
        <v>8.2383529734215699E-2</v>
      </c>
      <c r="O30">
        <f t="shared" ca="1" si="3"/>
        <v>8.354560539982174E-2</v>
      </c>
      <c r="Q30" s="1">
        <f t="shared" si="4"/>
        <v>44356.051912029739</v>
      </c>
      <c r="U30" s="40" t="s">
        <v>49</v>
      </c>
    </row>
    <row r="31" spans="1:21" x14ac:dyDescent="0.2">
      <c r="A31" s="37" t="s">
        <v>46</v>
      </c>
      <c r="B31" s="38" t="s">
        <v>48</v>
      </c>
      <c r="C31" s="37">
        <v>59374.755922027864</v>
      </c>
      <c r="D31" s="39">
        <v>3.8400000000000001E-4</v>
      </c>
      <c r="E31">
        <f t="shared" si="0"/>
        <v>18486.205286388358</v>
      </c>
      <c r="F31">
        <f t="shared" si="1"/>
        <v>18486</v>
      </c>
      <c r="G31">
        <f t="shared" si="2"/>
        <v>8.3360027863818686E-2</v>
      </c>
      <c r="L31">
        <v>8.3360027863818686E-2</v>
      </c>
      <c r="O31">
        <f t="shared" ca="1" si="3"/>
        <v>8.3547864665007826E-2</v>
      </c>
      <c r="Q31" s="1">
        <f t="shared" si="4"/>
        <v>44356.255922027864</v>
      </c>
      <c r="U31" s="40" t="s">
        <v>49</v>
      </c>
    </row>
    <row r="32" spans="1:21" x14ac:dyDescent="0.2">
      <c r="A32" s="37" t="s">
        <v>46</v>
      </c>
      <c r="B32" s="38" t="s">
        <v>47</v>
      </c>
      <c r="C32" s="37">
        <v>59389.170771910809</v>
      </c>
      <c r="D32" s="39">
        <v>6.4700000000000001E-4</v>
      </c>
      <c r="E32">
        <f t="shared" si="0"/>
        <v>18521.703984590735</v>
      </c>
      <c r="F32">
        <f t="shared" si="1"/>
        <v>18521.5</v>
      </c>
      <c r="G32">
        <f t="shared" si="2"/>
        <v>8.2831410807557404E-2</v>
      </c>
      <c r="L32">
        <v>8.2831410807557404E-2</v>
      </c>
      <c r="O32">
        <f t="shared" ca="1" si="3"/>
        <v>8.3708272493220076E-2</v>
      </c>
      <c r="Q32" s="1">
        <f t="shared" si="4"/>
        <v>44370.670771910809</v>
      </c>
      <c r="U32" s="40" t="s">
        <v>49</v>
      </c>
    </row>
    <row r="33" spans="1:21" x14ac:dyDescent="0.2">
      <c r="A33" s="37" t="s">
        <v>46</v>
      </c>
      <c r="B33" s="38" t="s">
        <v>48</v>
      </c>
      <c r="C33" s="37">
        <v>59389.373761899304</v>
      </c>
      <c r="D33" s="39">
        <v>4.46E-4</v>
      </c>
      <c r="E33">
        <f t="shared" si="0"/>
        <v>18522.203877437223</v>
      </c>
      <c r="F33">
        <f t="shared" si="1"/>
        <v>18522</v>
      </c>
      <c r="G33">
        <f t="shared" si="2"/>
        <v>8.2787899300456047E-2</v>
      </c>
      <c r="L33">
        <v>8.2787899300456047E-2</v>
      </c>
      <c r="O33">
        <f t="shared" ca="1" si="3"/>
        <v>8.3710531758406176E-2</v>
      </c>
      <c r="Q33" s="1">
        <f t="shared" si="4"/>
        <v>44370.873761899304</v>
      </c>
      <c r="U33" s="40" t="s">
        <v>49</v>
      </c>
    </row>
    <row r="34" spans="1:21" x14ac:dyDescent="0.2">
      <c r="C34" s="6"/>
      <c r="D34" s="6"/>
    </row>
    <row r="35" spans="1:21" x14ac:dyDescent="0.2">
      <c r="C35" s="6"/>
      <c r="D35" s="6"/>
    </row>
    <row r="36" spans="1:21" x14ac:dyDescent="0.2">
      <c r="C36" s="6"/>
      <c r="D36" s="6"/>
    </row>
    <row r="37" spans="1:21" x14ac:dyDescent="0.2">
      <c r="C37" s="6"/>
      <c r="D37" s="6"/>
    </row>
    <row r="38" spans="1:21" x14ac:dyDescent="0.2">
      <c r="C38" s="6"/>
      <c r="D38" s="6"/>
    </row>
    <row r="39" spans="1:21" x14ac:dyDescent="0.2">
      <c r="C39" s="6"/>
      <c r="D39" s="6"/>
    </row>
    <row r="40" spans="1:21" x14ac:dyDescent="0.2">
      <c r="C40" s="6"/>
      <c r="D40" s="6"/>
    </row>
    <row r="41" spans="1:21" x14ac:dyDescent="0.2">
      <c r="C41" s="6"/>
      <c r="D41" s="6"/>
    </row>
    <row r="42" spans="1:21" x14ac:dyDescent="0.2">
      <c r="C42" s="6"/>
      <c r="D42" s="6"/>
    </row>
    <row r="43" spans="1:21" x14ac:dyDescent="0.2">
      <c r="C43" s="6"/>
      <c r="D43" s="6"/>
    </row>
    <row r="44" spans="1:21" x14ac:dyDescent="0.2">
      <c r="C44" s="6"/>
      <c r="D44" s="6"/>
    </row>
    <row r="45" spans="1:21" x14ac:dyDescent="0.2">
      <c r="C45" s="6"/>
      <c r="D45" s="6"/>
    </row>
    <row r="46" spans="1:21" x14ac:dyDescent="0.2">
      <c r="C46" s="6"/>
      <c r="D46" s="6"/>
    </row>
    <row r="47" spans="1:21" x14ac:dyDescent="0.2">
      <c r="C47" s="6"/>
      <c r="D47" s="6"/>
    </row>
    <row r="48" spans="1:21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2024-08-03T01:42:05Z</dcterms:modified>
</cp:coreProperties>
</file>