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F64A95-BE54-496A-A9F0-B1C151713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/>
  <c r="G22" i="1"/>
  <c r="I22" i="1"/>
  <c r="Q22" i="1"/>
  <c r="A21" i="1"/>
  <c r="H20" i="1" s="1"/>
  <c r="C21" i="1"/>
  <c r="G11" i="1"/>
  <c r="F11" i="1"/>
  <c r="E21" i="1"/>
  <c r="F21" i="1"/>
  <c r="G21" i="1"/>
  <c r="H21" i="1"/>
  <c r="C17" i="1"/>
  <c r="Q21" i="1"/>
  <c r="C12" i="1"/>
  <c r="C16" i="1" l="1"/>
  <c r="D18" i="1" s="1"/>
  <c r="C11" i="1"/>
  <c r="O22" i="1" l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<sst xmlns="http://schemas.openxmlformats.org/spreadsheetml/2006/main" count="55" uniqueCount="52">
  <si>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</si>
  <si>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</si>
  <si>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</si>
  <si>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</si>
  <si>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</si>
  <si>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</si>
  <si>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</si>
  <si>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</si>
  <si>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</si>
  <si>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</si>
  <si>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</si>
  <si>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</si>
  <si>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</si>
  <si>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</si>
  <si>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</si>
  <si>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</si>
  <si>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</si>
  <si>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</si>
  <si>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</si>
  <si>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</si>
  <si>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</si>
  <si>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</si>
  <si>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</si>
  <si>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</si>
  <si>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</si>
  <si>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</si>
  <si>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</si>
  <si>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</si>
  <si>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</si>
  <si>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</si>
  <si>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</si>
  <si>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</si>
  <si>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</si>
  <si>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</si>
  <si>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</si>
  <si>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</si>
  <si>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</si>
  <si>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</si>
  <si>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AN Cir</t>
  </si>
  <si>
    <t>AN Cir / GSC 9017-0419</t>
  </si>
  <si>
    <t>OEJV 0155</t>
  </si>
  <si>
    <t>I</t>
  </si>
  <si>
    <t>0,0100</t>
  </si>
  <si>
    <t>G9017-0419</t>
  </si>
  <si>
    <t>CCD</t>
  </si>
  <si>
    <t xml:space="preserve">Mag </t>
  </si>
  <si>
    <t>Next ToM-P</t>
  </si>
  <si>
    <t>Next ToM-S</t>
  </si>
  <si>
    <t>13.80-16.60</t>
  </si>
  <si>
    <t>EA / SD</t>
  </si>
  <si>
    <t>CCD?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</si>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</sst>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/>
    <xf numFmtId="0" fontId="16" fillId="0" borderId="10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7-4BD6-818A-E1A0557E0F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-0.35899999999674037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7-4BD6-818A-E1A0557E0F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7-4BD6-818A-E1A0557E0F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7-4BD6-818A-E1A0557E0F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7-4BD6-818A-E1A0557E0F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7-4BD6-818A-E1A0557E0F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7-4BD6-818A-E1A0557E0F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-0.35899999999674037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7-4BD6-818A-E1A0557E0F9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07-4BD6-818A-E1A0557E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2736"/>
        <c:axId val="1"/>
      </c:scatterChart>
      <c:valAx>
        <c:axId val="68167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9525</xdr:rowOff>
    </xdr:from>
    <xdr:to>
      <xdr:col>17</xdr:col>
      <xdr:colOff>190500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96BBAF-DE2C-173A-D357-63AD080EE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8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s="32" t="s">
        <v>49</v>
      </c>
      <c r="C2" s="3"/>
      <c r="D2" s="3"/>
      <c r="E2" s="10" t="s">
        <v>38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25775.279999999999</v>
      </c>
      <c r="D7" s="27" t="s">
        <v>51</v>
      </c>
    </row>
    <row r="8" spans="1:7" x14ac:dyDescent="0.2">
      <c r="A8" t="s">
        <v>3</v>
      </c>
      <c r="C8" s="31">
        <v>4.6414999999999997</v>
      </c>
      <c r="D8" s="27" t="s">
        <v>51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-5.4943373124692438E-5</v>
      </c>
      <c r="D12" s="3"/>
      <c r="E12" s="33" t="s">
        <v>45</v>
      </c>
      <c r="F12" s="34" t="s">
        <v>48</v>
      </c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36">
        <v>1</v>
      </c>
    </row>
    <row r="14" spans="1:7" x14ac:dyDescent="0.2">
      <c r="A14" s="10"/>
      <c r="B14" s="10"/>
      <c r="C14" s="10"/>
      <c r="D14" s="14"/>
      <c r="E14" s="35" t="s">
        <v>31</v>
      </c>
      <c r="F14" s="37">
        <f ca="1">NOW()+15018.5+$C$9/24</f>
        <v>60525.589350694441</v>
      </c>
    </row>
    <row r="15" spans="1:7" x14ac:dyDescent="0.2">
      <c r="A15" s="12" t="s">
        <v>17</v>
      </c>
      <c r="B15" s="10"/>
      <c r="C15" s="13">
        <f ca="1">(C7+C11)+(C8+C12)*INT(MAX(F21:F3533))</f>
        <v>56102.482000000004</v>
      </c>
      <c r="D15" s="14"/>
      <c r="E15" s="35" t="s">
        <v>35</v>
      </c>
      <c r="F15" s="37">
        <f ca="1">ROUND(2*($F$14-$C$7)/$C$8,0)/2+$F$13</f>
        <v>7488</v>
      </c>
    </row>
    <row r="16" spans="1:7" x14ac:dyDescent="0.2">
      <c r="A16" s="15" t="s">
        <v>4</v>
      </c>
      <c r="B16" s="10"/>
      <c r="C16" s="16">
        <f ca="1">+C8+C12</f>
        <v>4.6414450566268748</v>
      </c>
      <c r="D16" s="14"/>
      <c r="E16" s="35" t="s">
        <v>36</v>
      </c>
      <c r="F16" s="37">
        <f ca="1">ROUND(2*($F$14-$C$15)/$C$16,0)/2+$F$13</f>
        <v>954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/>
      <c r="E17" s="38" t="s">
        <v>46</v>
      </c>
      <c r="F17" s="39">
        <f ca="1">+$C$15+$C$16*$F$16-15018.5-$C$9/24</f>
        <v>45512.316417355374</v>
      </c>
    </row>
    <row r="18" spans="1:18" ht="14.25" thickTop="1" thickBot="1" x14ac:dyDescent="0.25">
      <c r="A18" s="15" t="s">
        <v>5</v>
      </c>
      <c r="B18" s="10"/>
      <c r="C18" s="17">
        <f ca="1">+C15</f>
        <v>56102.482000000004</v>
      </c>
      <c r="D18" s="18">
        <f ca="1">+C16</f>
        <v>4.6414450566268748</v>
      </c>
      <c r="E18" s="41" t="s">
        <v>47</v>
      </c>
      <c r="F18" s="40">
        <f ca="1">+($C$15+$C$16*$F$16)-($C$16/2)-15018.5-$C$9/24</f>
        <v>45509.995694827063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44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tr">
        <f>D7</f>
        <v>VSX</v>
      </c>
      <c r="C21" s="8">
        <f>C$7</f>
        <v>25775.279999999999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10756.779999999999</v>
      </c>
    </row>
    <row r="22" spans="1:18" x14ac:dyDescent="0.2">
      <c r="A22" s="28" t="s">
        <v>40</v>
      </c>
      <c r="B22" s="29" t="s">
        <v>41</v>
      </c>
      <c r="C22" s="30">
        <v>56102.482000000004</v>
      </c>
      <c r="D22" s="28" t="s">
        <v>42</v>
      </c>
      <c r="E22">
        <f>+(C22-C$7)/C$8</f>
        <v>6533.9226543143395</v>
      </c>
      <c r="F22">
        <f>ROUND(2*E22,0)/2</f>
        <v>6534</v>
      </c>
      <c r="G22">
        <f>+C22-(C$7+F22*C$8)</f>
        <v>-0.35899999999674037</v>
      </c>
      <c r="I22">
        <f>+G22</f>
        <v>-0.35899999999674037</v>
      </c>
      <c r="O22">
        <f ca="1">+C$11+C$12*$F22</f>
        <v>-0.35899999999674037</v>
      </c>
      <c r="Q22" s="2">
        <f>+C22-15018.5</f>
        <v>41083.982000000004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2024-08-03T02:08:39Z</dcterms:modified>
</cp:coreProperties>
</file>