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114DC8-E2B9-4EEF-9505-1B0B3B4D9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/>
  <c r="E22" i="1"/>
  <c r="F22" i="1" s="1"/>
  <c r="U22" i="1" s="1"/>
  <c r="Q22" i="1"/>
  <c r="E24" i="1"/>
  <c r="F24" i="1" s="1"/>
  <c r="G24" i="1" s="1"/>
  <c r="K24" i="1" s="1"/>
  <c r="Q24" i="1"/>
  <c r="E25" i="1"/>
  <c r="F25" i="1" s="1"/>
  <c r="G25" i="1" s="1"/>
  <c r="K25" i="1" s="1"/>
  <c r="Q25" i="1"/>
  <c r="E21" i="1"/>
  <c r="F21" i="1" s="1"/>
  <c r="G21" i="1" s="1"/>
  <c r="I21" i="1" s="1"/>
  <c r="C9" i="1"/>
  <c r="Q21" i="1"/>
  <c r="D9" i="1"/>
  <c r="C17" i="1"/>
  <c r="C11" i="1"/>
  <c r="C12" i="1"/>
  <c r="O23" i="1" l="1"/>
  <c r="F15" i="1"/>
  <c r="C16" i="1"/>
  <c r="D18" i="1" s="1"/>
  <c r="C15" i="1"/>
  <c r="O22" i="1"/>
  <c r="O21" i="1"/>
  <c r="O24" i="1"/>
  <c r="O2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<sst xmlns="http://schemas.openxmlformats.org/spreadsheetml/2006/main" count="60" uniqueCount="56">
  <si>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</si>
  <si>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</si>
  <si>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</si>
  <si>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</si>
  <si>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</si>
  <si>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</si>
  <si>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</si>
  <si>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</si>
  <si>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</si>
  <si>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</si>
  <si>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</si>
  <si>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</si>
  <si>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</si>
  <si>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</si>
  <si>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</si>
  <si>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</si>
  <si>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</si>
  <si>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</si>
  <si>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</si>
  <si>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</si>
  <si>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</si>
  <si>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</si>
  <si>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</si>
  <si>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</si>
  <si>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</si>
  <si>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</si>
  <si>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</si>
  <si>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</si>
  <si>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</si>
  <si>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</si>
  <si>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</si>
  <si>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</si>
  <si>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</si>
  <si>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</si>
  <si>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</si>
  <si>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</si>
  <si>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</si>
  <si>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</si>
  <si>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</si>
  <si>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</si>
  <si>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</si>
  <si>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</si>
  <si>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AQ Cir / 9015-0071</t>
  </si>
  <si>
    <t>J.M. Kreiner, 2004, Acta Astronomica, vol. 54, pp 207-210.</t>
  </si>
  <si>
    <t>GCVS 4</t>
  </si>
  <si>
    <t>IBVS 5542</t>
  </si>
  <si>
    <t>OEJV 0048</t>
  </si>
  <si>
    <t>I</t>
  </si>
  <si>
    <t>OEJV 0155</t>
  </si>
  <si>
    <t xml:space="preserve">Mag </t>
  </si>
  <si>
    <t>Next ToM-P</t>
  </si>
  <si>
    <t>Next ToM-S</t>
  </si>
  <si>
    <t>EA /.KE</t>
  </si>
  <si>
    <t>11.10-11.83</t>
  </si>
  <si>
    <t>VSX</t>
  </si>
  <si>
    <t>Kreiner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</si>
</sst>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Cir - O-C Diagr.</a:t>
            </a:r>
          </a:p>
        </c:rich>
      </c:tx>
      <c:layout>
        <c:manualLayout>
          <c:xMode val="edge"/>
          <c:yMode val="edge"/>
          <c:x val="0.38646616541353385"/>
          <c:y val="3.5928099896603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9A-4D1B-8AE0-6A3FC49723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1.0707999899750575E-4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9A-4D1B-8AE0-6A3FC49723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9A-4D1B-8AE0-6A3FC49723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-8.3840001025237143E-5</c:v>
                </c:pt>
                <c:pt idx="4">
                  <c:v>2.2238800011109561E-3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9A-4D1B-8AE0-6A3FC49723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9A-4D1B-8AE0-6A3FC49723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9A-4D1B-8AE0-6A3FC49723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7.0000000000000001E-3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9A-4D1B-8AE0-6A3FC49723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-4.5315949808598073E-5</c:v>
                </c:pt>
                <c:pt idx="1">
                  <c:v>4.1076137687885901E-4</c:v>
                </c:pt>
                <c:pt idx="2">
                  <c:v>7.1815402129411982E-4</c:v>
                </c:pt>
                <c:pt idx="3">
                  <c:v>7.5260226113912606E-4</c:v>
                </c:pt>
                <c:pt idx="4">
                  <c:v>8.2167966645857677E-4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9A-4D1B-8AE0-6A3FC497237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marker>
              <c:symbol val="star"/>
              <c:size val="6"/>
              <c:spPr>
                <a:noFill/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0E2-46FD-B5F8-B98A7D795BA0}"/>
              </c:ext>
            </c:extLst>
          </c:dPt>
          <c:xVal>
            <c:numRef>
              <c:f>Active!$F$21:$F$999</c:f>
              <c:numCache>
                <c:formatCode>General</c:formatCode>
                <c:ptCount val="979"/>
                <c:pt idx="0">
                  <c:v>-21099</c:v>
                </c:pt>
                <c:pt idx="1">
                  <c:v>-8495</c:v>
                </c:pt>
                <c:pt idx="2">
                  <c:v>0</c:v>
                </c:pt>
                <c:pt idx="3">
                  <c:v>952</c:v>
                </c:pt>
                <c:pt idx="4">
                  <c:v>2861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-4.9704600001859944E-2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9A-4D1B-8AE0-6A3FC4972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477872"/>
        <c:axId val="1"/>
      </c:scatterChart>
      <c:valAx>
        <c:axId val="51647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9879901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092738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47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700310188498"/>
          <c:w val="0.7142857142857143"/>
          <c:h val="5.98803785890400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E0C5C1-2C3B-8E3F-F53B-BC86F9C21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28" t="s">
        <v>40</v>
      </c>
      <c r="G1" s="29"/>
      <c r="H1" s="26"/>
      <c r="I1" s="30"/>
      <c r="J1" s="31"/>
      <c r="K1" s="27"/>
      <c r="L1" s="32"/>
      <c r="M1" s="33"/>
      <c r="N1" s="33"/>
      <c r="O1" s="34"/>
    </row>
    <row r="2" spans="1:15" x14ac:dyDescent="0.2">
      <c r="A2" t="s">
        <v>23</v>
      </c>
      <c r="B2" s="44" t="s">
        <v>52</v>
      </c>
      <c r="C2" s="25"/>
      <c r="D2" s="3"/>
    </row>
    <row r="3" spans="1:15" ht="13.5" thickBot="1" x14ac:dyDescent="0.25"/>
    <row r="4" spans="1:15" ht="13.5" thickBot="1" x14ac:dyDescent="0.25">
      <c r="A4" s="5" t="s">
        <v>0</v>
      </c>
      <c r="C4" s="45">
        <v>28656.35</v>
      </c>
      <c r="D4" s="46">
        <v>0.57284000000000002</v>
      </c>
    </row>
    <row r="5" spans="1:15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  <c r="E6" s="47" t="s">
        <v>55</v>
      </c>
    </row>
    <row r="7" spans="1:15" x14ac:dyDescent="0.2">
      <c r="A7" t="s">
        <v>2</v>
      </c>
      <c r="C7">
        <v>52829.578000000001</v>
      </c>
      <c r="D7" s="44" t="s">
        <v>54</v>
      </c>
      <c r="E7" s="48">
        <v>28656.35</v>
      </c>
    </row>
    <row r="8" spans="1:15" x14ac:dyDescent="0.2">
      <c r="A8" t="s">
        <v>3</v>
      </c>
      <c r="C8">
        <v>1.14570492</v>
      </c>
      <c r="D8" s="44" t="s">
        <v>54</v>
      </c>
      <c r="E8" s="49">
        <v>1.1457025999999999</v>
      </c>
    </row>
    <row r="9" spans="1:15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7.1815402129411982E-4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3.6185125887611635E-8</v>
      </c>
      <c r="D12" s="3"/>
      <c r="E12" s="36" t="s">
        <v>49</v>
      </c>
      <c r="F12" s="37" t="s">
        <v>53</v>
      </c>
    </row>
    <row r="13" spans="1:15" x14ac:dyDescent="0.2">
      <c r="A13" s="10" t="s">
        <v>18</v>
      </c>
      <c r="B13" s="10"/>
      <c r="C13" s="3" t="s">
        <v>13</v>
      </c>
      <c r="E13" s="38" t="s">
        <v>33</v>
      </c>
      <c r="F13" s="39">
        <v>1</v>
      </c>
    </row>
    <row r="14" spans="1:15" x14ac:dyDescent="0.2">
      <c r="A14" s="10"/>
      <c r="B14" s="10"/>
      <c r="C14" s="10"/>
      <c r="E14" s="38" t="s">
        <v>30</v>
      </c>
      <c r="F14" s="40">
        <f ca="1">NOW()+15018.5+$C$5/24</f>
        <v>60525.59420162037</v>
      </c>
    </row>
    <row r="15" spans="1:15" x14ac:dyDescent="0.2">
      <c r="A15" s="12" t="s">
        <v>17</v>
      </c>
      <c r="B15" s="10"/>
      <c r="C15" s="13">
        <f ca="1">(C7+C11)+(C8+C12)*INT(MAX(F21:F3533))</f>
        <v>56107.440597799665</v>
      </c>
      <c r="E15" s="38" t="s">
        <v>34</v>
      </c>
      <c r="F15" s="40">
        <f ca="1">ROUND(2*($F$14-$C$7)/$C$8,0)/2+$F$13</f>
        <v>6718.5</v>
      </c>
    </row>
    <row r="16" spans="1:15" x14ac:dyDescent="0.2">
      <c r="A16" s="15" t="s">
        <v>4</v>
      </c>
      <c r="B16" s="10"/>
      <c r="C16" s="16">
        <f ca="1">+C8+C12</f>
        <v>1.1457049561851258</v>
      </c>
      <c r="E16" s="38" t="s">
        <v>35</v>
      </c>
      <c r="F16" s="40">
        <f ca="1">ROUND(2*($F$14-$C$15)/$C$16,0)/2+$F$13</f>
        <v>3857.5</v>
      </c>
    </row>
    <row r="17" spans="1:24" ht="13.5" thickBot="1" x14ac:dyDescent="0.25">
      <c r="A17" s="14" t="s">
        <v>27</v>
      </c>
      <c r="B17" s="10"/>
      <c r="C17" s="10">
        <f>COUNT(C21:C2191)</f>
        <v>5</v>
      </c>
      <c r="E17" s="38" t="s">
        <v>50</v>
      </c>
      <c r="F17" s="41">
        <f ca="1">+$C$15+$C$16*$F$16-15018.5-$C$5/24</f>
        <v>45508.893299617121</v>
      </c>
    </row>
    <row r="18" spans="1:24" ht="14.25" thickTop="1" thickBot="1" x14ac:dyDescent="0.25">
      <c r="A18" s="15" t="s">
        <v>5</v>
      </c>
      <c r="B18" s="10"/>
      <c r="C18" s="17">
        <f ca="1">+C15</f>
        <v>56107.440597799665</v>
      </c>
      <c r="D18" s="18">
        <f ca="1">+C16</f>
        <v>1.1457049561851258</v>
      </c>
      <c r="E18" s="43" t="s">
        <v>51</v>
      </c>
      <c r="F18" s="42">
        <f ca="1">+($C$15+$C$16*$F$16)-($C$16/2)-15018.5-$C$5/24</f>
        <v>45508.320447139027</v>
      </c>
    </row>
    <row r="19" spans="1:24" ht="13.5" thickTop="1" x14ac:dyDescent="0.2">
      <c r="F19" s="35" t="s">
        <v>41</v>
      </c>
    </row>
    <row r="20" spans="1:24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4" x14ac:dyDescent="0.2">
      <c r="A21" t="s">
        <v>44</v>
      </c>
      <c r="B21" s="3"/>
      <c r="C21">
        <v>28656.35</v>
      </c>
      <c r="D21" t="s">
        <v>13</v>
      </c>
      <c r="E21">
        <f>+(C21-C$7)/C$8</f>
        <v>-21098.999906537891</v>
      </c>
      <c r="F21">
        <f>ROUND(2*E21,0)/2</f>
        <v>-21099</v>
      </c>
      <c r="G21">
        <f>+C21-(C$7+F21*C$8)</f>
        <v>1.0707999899750575E-4</v>
      </c>
      <c r="I21">
        <f>+G21</f>
        <v>1.0707999899750575E-4</v>
      </c>
      <c r="O21">
        <f ca="1">+C$11+C$12*$F21</f>
        <v>-4.5315949808598073E-5</v>
      </c>
      <c r="Q21" s="2">
        <f>+C21-15018.5</f>
        <v>13637.849999999999</v>
      </c>
      <c r="X21" t="s">
        <v>43</v>
      </c>
    </row>
    <row r="22" spans="1:24" x14ac:dyDescent="0.2">
      <c r="A22" t="s">
        <v>45</v>
      </c>
      <c r="B22" s="3"/>
      <c r="C22">
        <v>43096.764999999999</v>
      </c>
      <c r="E22">
        <f>+(C22-C$7)/C$8</f>
        <v>-8495.043383421973</v>
      </c>
      <c r="F22">
        <f>ROUND(2*E22,0)/2</f>
        <v>-8495</v>
      </c>
      <c r="O22">
        <f ca="1">+C$11+C$12*$F22</f>
        <v>4.1076137687885901E-4</v>
      </c>
      <c r="Q22" s="2">
        <f>+C22-15018.5</f>
        <v>28078.264999999999</v>
      </c>
      <c r="U22">
        <f>+C22-(C$7+F22*C$8)</f>
        <v>-4.9704600001859944E-2</v>
      </c>
    </row>
    <row r="23" spans="1:24" x14ac:dyDescent="0.2">
      <c r="A23" s="44" t="s">
        <v>54</v>
      </c>
      <c r="B23" s="3"/>
      <c r="C23">
        <v>52829.578000000001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7.1815402129411982E-4</v>
      </c>
      <c r="Q23" s="2">
        <f>+C23-15018.5</f>
        <v>37811.078000000001</v>
      </c>
    </row>
    <row r="24" spans="1:24" x14ac:dyDescent="0.2">
      <c r="A24" t="s">
        <v>46</v>
      </c>
      <c r="B24" s="3" t="s">
        <v>47</v>
      </c>
      <c r="C24">
        <v>53920.288999999997</v>
      </c>
      <c r="D24">
        <v>7.0000000000000001E-3</v>
      </c>
      <c r="E24">
        <f>+(C24-C$7)/C$8</f>
        <v>951.99992682234063</v>
      </c>
      <c r="F24">
        <f>ROUND(2*E24,0)/2</f>
        <v>952</v>
      </c>
      <c r="G24">
        <f>+C24-(C$7+F24*C$8)</f>
        <v>-8.3840001025237143E-5</v>
      </c>
      <c r="K24">
        <f>+G24</f>
        <v>-8.3840001025237143E-5</v>
      </c>
      <c r="O24">
        <f ca="1">+C$11+C$12*$F24</f>
        <v>7.5260226113912606E-4</v>
      </c>
      <c r="Q24" s="2">
        <f>+C24-15018.5</f>
        <v>38901.788999999997</v>
      </c>
    </row>
    <row r="25" spans="1:24" x14ac:dyDescent="0.2">
      <c r="A25" t="s">
        <v>48</v>
      </c>
      <c r="B25" s="3" t="s">
        <v>47</v>
      </c>
      <c r="C25">
        <v>56107.442000000003</v>
      </c>
      <c r="D25">
        <v>2E-3</v>
      </c>
      <c r="E25">
        <f>+(C25-C$7)/C$8</f>
        <v>2861.0019410582627</v>
      </c>
      <c r="F25">
        <f>ROUND(2*E25,0)/2</f>
        <v>2861</v>
      </c>
      <c r="G25">
        <f>+C25-(C$7+F25*C$8)</f>
        <v>2.2238800011109561E-3</v>
      </c>
      <c r="K25">
        <f>+G25</f>
        <v>2.2238800011109561E-3</v>
      </c>
      <c r="O25">
        <f ca="1">+C$11+C$12*$F25</f>
        <v>8.2167966645857677E-4</v>
      </c>
      <c r="Q25" s="2">
        <f>+C25-15018.5</f>
        <v>41088.942000000003</v>
      </c>
    </row>
    <row r="26" spans="1:24" x14ac:dyDescent="0.2">
      <c r="B26" s="3"/>
      <c r="Q26" s="2"/>
    </row>
    <row r="27" spans="1:24" x14ac:dyDescent="0.2">
      <c r="B27" s="3"/>
      <c r="Q27" s="2"/>
    </row>
    <row r="28" spans="1:24" x14ac:dyDescent="0.2">
      <c r="B28" s="3"/>
      <c r="Q28" s="2"/>
    </row>
    <row r="29" spans="1:24" x14ac:dyDescent="0.2">
      <c r="B29" s="3"/>
      <c r="Q29" s="2"/>
    </row>
    <row r="30" spans="1:24" x14ac:dyDescent="0.2">
      <c r="B30" s="3"/>
      <c r="Q30" s="2"/>
    </row>
    <row r="31" spans="1:24" x14ac:dyDescent="0.2">
      <c r="B31" s="3"/>
      <c r="Q31" s="2"/>
    </row>
    <row r="32" spans="1:24" x14ac:dyDescent="0.2">
      <c r="B32" s="3"/>
      <c r="Q32" s="2"/>
    </row>
    <row r="33" spans="2:17" x14ac:dyDescent="0.2">
      <c r="B33" s="3"/>
      <c r="Q33" s="2"/>
    </row>
    <row r="34" spans="2:17" x14ac:dyDescent="0.2">
      <c r="B34" s="3"/>
    </row>
    <row r="35" spans="2:17" x14ac:dyDescent="0.2">
      <c r="B35" s="3"/>
    </row>
    <row r="36" spans="2:17" x14ac:dyDescent="0.2">
      <c r="B36" s="3"/>
    </row>
    <row r="37" spans="2:17" x14ac:dyDescent="0.2">
      <c r="B37" s="3"/>
    </row>
    <row r="38" spans="2:17" x14ac:dyDescent="0.2">
      <c r="B38" s="3"/>
    </row>
    <row r="39" spans="2:17" x14ac:dyDescent="0.2">
      <c r="B39" s="3"/>
    </row>
    <row r="40" spans="2:17" x14ac:dyDescent="0.2">
      <c r="B40" s="3"/>
    </row>
    <row r="41" spans="2:17" x14ac:dyDescent="0.2">
      <c r="B41" s="3"/>
    </row>
    <row r="42" spans="2:17" x14ac:dyDescent="0.2">
      <c r="B42" s="3"/>
    </row>
    <row r="43" spans="2:17" x14ac:dyDescent="0.2">
      <c r="B43" s="3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Z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2024-08-03T02:15:39Z</dcterms:modified>
</cp:coreProperties>
</file>