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37793C1-10EC-4345-A5A4-1FD4D3423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H20" i="1"/>
  <c r="G11" i="1"/>
  <c r="F11" i="1"/>
  <c r="E21" i="1"/>
  <c r="F21" i="1" s="1"/>
  <c r="G21" i="1" s="1"/>
  <c r="H21" i="1" s="1"/>
  <c r="C17" i="1"/>
  <c r="Q21" i="1"/>
  <c r="C11" i="1"/>
  <c r="C12" i="1"/>
  <c r="F15" i="1" l="1"/>
  <c r="C16" i="1"/>
  <c r="D18" i="1" s="1"/>
  <c r="O22" i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<sst xmlns="http://schemas.openxmlformats.org/spreadsheetml/2006/main" count="56" uniqueCount="52">
  <si>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</si>
  <si>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</si>
  <si>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</si>
  <si>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</si>
  <si>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</si>
  <si>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</si>
  <si>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</si>
  <si>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</si>
  <si>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</si>
  <si>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</si>
  <si>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</si>
  <si>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</si>
  <si>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</si>
  <si>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</si>
  <si>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</si>
  <si>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</si>
  <si>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</si>
  <si>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</si>
  <si>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</si>
  <si>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</si>
  <si>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</si>
  <si>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</si>
  <si>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</si>
  <si>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</si>
  <si>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</si>
  <si>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</si>
  <si>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</si>
  <si>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</si>
  <si>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</si>
  <si>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</si>
  <si>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</si>
  <si>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</si>
  <si>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</si>
  <si>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</si>
  <si>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</si>
  <si>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</si>
  <si>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</si>
  <si>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</si>
  <si>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TW Cir</t>
  </si>
  <si>
    <t>E/SD</t>
  </si>
  <si>
    <t>Malkov</t>
  </si>
  <si>
    <t>OEJV 0155</t>
  </si>
  <si>
    <t>I</t>
  </si>
  <si>
    <t>0,0040</t>
  </si>
  <si>
    <t>TW Cir / na</t>
  </si>
  <si>
    <t>CCD</t>
  </si>
  <si>
    <t>Next ToM-P</t>
  </si>
  <si>
    <t>Next ToM-S</t>
  </si>
  <si>
    <t>VSX</t>
  </si>
  <si>
    <t>13.00-14.30</t>
  </si>
  <si>
    <t xml:space="preserve">Mag p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</si>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</sst>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TW Cir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B-42DB-9341-0B912DB86C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-0.13900000000285218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7B-42DB-9341-0B912DB86C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7B-42DB-9341-0B912DB86C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B-42DB-9341-0B912DB86C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B-42DB-9341-0B912DB86C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B-42DB-9341-0B912DB86C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7B-42DB-9341-0B912DB86C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-0.13900000000285218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7B-42DB-9341-0B912DB86C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7B-42DB-9341-0B912DB86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2736"/>
        <c:axId val="1"/>
      </c:scatterChart>
      <c:valAx>
        <c:axId val="681672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2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81BED7-BBBE-BC43-418B-D4612CD3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ht="12.95" customHeight="1" x14ac:dyDescent="0.2">
      <c r="A2" t="s">
        <v>23</v>
      </c>
      <c r="B2" t="s">
        <v>39</v>
      </c>
      <c r="C2" s="3"/>
      <c r="D2" s="3"/>
      <c r="E2" s="10" t="s">
        <v>38</v>
      </c>
      <c r="F2" t="s">
        <v>13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37</v>
      </c>
      <c r="D4" s="26" t="s">
        <v>37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1">
        <v>25356.41</v>
      </c>
      <c r="D7" s="27" t="s">
        <v>48</v>
      </c>
    </row>
    <row r="8" spans="1:7" ht="12.95" customHeight="1" x14ac:dyDescent="0.2">
      <c r="A8" t="s">
        <v>3</v>
      </c>
      <c r="C8" s="31">
        <v>1.11015</v>
      </c>
      <c r="D8" s="27" t="s">
        <v>48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-5.0180505416192119E-6</v>
      </c>
      <c r="D12" s="3"/>
      <c r="E12" s="32" t="s">
        <v>50</v>
      </c>
      <c r="F12" s="33" t="s">
        <v>49</v>
      </c>
    </row>
    <row r="13" spans="1:7" ht="12.95" customHeight="1" x14ac:dyDescent="0.2">
      <c r="A13" s="10" t="s">
        <v>18</v>
      </c>
      <c r="B13" s="10"/>
      <c r="C13" s="3" t="s">
        <v>13</v>
      </c>
      <c r="D13" s="14"/>
      <c r="E13" s="34" t="s">
        <v>34</v>
      </c>
      <c r="F13" s="35">
        <v>1</v>
      </c>
    </row>
    <row r="14" spans="1:7" ht="12.95" customHeight="1" x14ac:dyDescent="0.2">
      <c r="A14" s="10"/>
      <c r="B14" s="10"/>
      <c r="C14" s="10"/>
      <c r="D14" s="14"/>
      <c r="E14" s="34" t="s">
        <v>31</v>
      </c>
      <c r="F14" s="36">
        <f ca="1">NOW()+15018.5+$C$9/24</f>
        <v>60525.721293287032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56107.425999999999</v>
      </c>
      <c r="D15" s="14"/>
      <c r="E15" s="34" t="s">
        <v>35</v>
      </c>
      <c r="F15" s="36">
        <f ca="1">ROUND(2*($F$14-$C$7)/$C$8,0)/2+$F$13</f>
        <v>31681</v>
      </c>
    </row>
    <row r="16" spans="1:7" ht="12.95" customHeight="1" x14ac:dyDescent="0.2">
      <c r="A16" s="15" t="s">
        <v>4</v>
      </c>
      <c r="B16" s="10"/>
      <c r="C16" s="16">
        <f ca="1">+C8+C12</f>
        <v>1.1101449819494584</v>
      </c>
      <c r="D16" s="14"/>
      <c r="E16" s="34" t="s">
        <v>36</v>
      </c>
      <c r="F16" s="36">
        <f ca="1">ROUND(2*($F$14-$C$15)/$C$16,0)/2+$F$13</f>
        <v>3981</v>
      </c>
    </row>
    <row r="17" spans="1:18" ht="12.95" customHeight="1" thickBot="1" x14ac:dyDescent="0.25">
      <c r="A17" s="14" t="s">
        <v>28</v>
      </c>
      <c r="B17" s="10"/>
      <c r="C17" s="10">
        <f>COUNT(C21:C2191)</f>
        <v>2</v>
      </c>
      <c r="D17" s="14"/>
      <c r="E17" s="37" t="s">
        <v>46</v>
      </c>
      <c r="F17" s="38">
        <f ca="1">+$C$15+$C$16*$F$16-15018.5-$C$9/24</f>
        <v>45508.809006474126</v>
      </c>
    </row>
    <row r="18" spans="1:18" ht="12.95" customHeight="1" thickTop="1" thickBot="1" x14ac:dyDescent="0.25">
      <c r="A18" s="15" t="s">
        <v>5</v>
      </c>
      <c r="B18" s="10"/>
      <c r="C18" s="17">
        <f ca="1">+C15</f>
        <v>56107.425999999999</v>
      </c>
      <c r="D18" s="18">
        <f ca="1">+C16</f>
        <v>1.1101449819494584</v>
      </c>
      <c r="E18" s="40" t="s">
        <v>47</v>
      </c>
      <c r="F18" s="39">
        <f ca="1">+($C$15+$C$16*$F$16)-($C$16/2)-15018.5-$C$9/24</f>
        <v>45508.253933983149</v>
      </c>
    </row>
    <row r="19" spans="1:18" ht="12.95" customHeight="1" thickTop="1" x14ac:dyDescent="0.2">
      <c r="A19" s="22" t="s">
        <v>32</v>
      </c>
      <c r="E19" s="23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ht="12.95" customHeight="1" x14ac:dyDescent="0.2">
      <c r="A21" t="s">
        <v>40</v>
      </c>
      <c r="C21" s="8">
        <v>25356.41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10337.91</v>
      </c>
    </row>
    <row r="22" spans="1:18" ht="12.95" customHeight="1" x14ac:dyDescent="0.2">
      <c r="A22" s="28" t="s">
        <v>41</v>
      </c>
      <c r="B22" s="29" t="s">
        <v>42</v>
      </c>
      <c r="C22" s="30">
        <v>56107.425999999999</v>
      </c>
      <c r="D22" s="28" t="s">
        <v>43</v>
      </c>
      <c r="E22">
        <f>+(C22-C$7)/C$8</f>
        <v>27699.874791694816</v>
      </c>
      <c r="F22">
        <f>ROUND(2*E22,0)/2</f>
        <v>27700</v>
      </c>
      <c r="G22">
        <f>+C22-(C$7+F22*C$8)</f>
        <v>-0.13900000000285218</v>
      </c>
      <c r="I22">
        <f>+G22</f>
        <v>-0.13900000000285218</v>
      </c>
      <c r="O22">
        <f ca="1">+C$11+C$12*$F22</f>
        <v>-0.13900000000285218</v>
      </c>
      <c r="Q22" s="2">
        <f>+C22-15018.5</f>
        <v>41088.925999999999</v>
      </c>
    </row>
    <row r="23" spans="1:18" ht="12.95" customHeight="1" x14ac:dyDescent="0.2">
      <c r="C23" s="8"/>
      <c r="D23" s="8"/>
      <c r="Q23" s="2"/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2024-08-03T05:18:39Z</dcterms:modified>
</cp:coreProperties>
</file>