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5D39CF7-285B-4A4B-B107-DA0AA3E63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G22" i="1"/>
  <c r="I22" i="1"/>
  <c r="Q22" i="1"/>
  <c r="A21" i="1"/>
  <c r="H20" i="1"/>
  <c r="C21" i="1"/>
  <c r="G11" i="1"/>
  <c r="F11" i="1"/>
  <c r="E21" i="1"/>
  <c r="F21" i="1"/>
  <c r="Q21" i="1"/>
  <c r="G21" i="1"/>
  <c r="C17" i="1"/>
  <c r="H21" i="1"/>
  <c r="C11" i="1"/>
  <c r="C12" i="1"/>
  <c r="C16" i="1" l="1"/>
  <c r="D18" i="1" s="1"/>
  <c r="C15" i="1"/>
  <c r="F16" i="1" s="1"/>
  <c r="O22" i="1"/>
  <c r="O21" i="1"/>
  <c r="F18" i="1" l="1"/>
  <c r="F17" i="1"/>
  <c r="C18" i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<sst xmlns="http://schemas.openxmlformats.org/spreadsheetml/2006/main" count="55" uniqueCount="52">
  <si>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</si>
  <si>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</si>
  <si>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</si>
  <si>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</si>
  <si>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</si>
  <si>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</si>
  <si>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</si>
  <si>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</si>
  <si>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</si>
  <si>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</si>
  <si>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</si>
  <si>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</si>
  <si>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</si>
  <si>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</si>
  <si>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</si>
  <si>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</si>
  <si>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</si>
  <si>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</si>
  <si>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</si>
  <si>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</si>
  <si>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</si>
  <si>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</si>
  <si>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</si>
  <si>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</si>
  <si>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</si>
  <si>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</si>
  <si>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</si>
  <si>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</si>
  <si>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</si>
  <si>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</si>
  <si>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</si>
  <si>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</si>
  <si>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</si>
  <si>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</si>
  <si>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</si>
  <si>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</si>
  <si>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</si>
  <si>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</si>
  <si>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XY Cir</t>
  </si>
  <si>
    <t>XY Cir / GSC 9018-0394</t>
  </si>
  <si>
    <t>E</t>
  </si>
  <si>
    <t>VSX</t>
  </si>
  <si>
    <t>OEJV 0155</t>
  </si>
  <si>
    <t>I</t>
  </si>
  <si>
    <t>0,0100</t>
  </si>
  <si>
    <t>OEJV</t>
  </si>
  <si>
    <t>G9018-0394</t>
  </si>
  <si>
    <t>CCD</t>
  </si>
  <si>
    <t xml:space="preserve">Mag </t>
  </si>
  <si>
    <t>Next ToM-P</t>
  </si>
  <si>
    <t>Next ToM-S</t>
  </si>
  <si>
    <t>11.97-12.70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</si>
</sst>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Cir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56-4F77-B764-BC97E4BD79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1.3790000004519243E-2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56-4F77-B764-BC97E4BD79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56-4F77-B764-BC97E4BD79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56-4F77-B764-BC97E4BD79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56-4F77-B764-BC97E4BD79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56-4F77-B764-BC97E4BD79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56-4F77-B764-BC97E4BD79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1.3790000004519243E-2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56-4F77-B764-BC97E4BD79A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56-4F77-B764-BC97E4BD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5920"/>
        <c:axId val="1"/>
      </c:scatterChart>
      <c:valAx>
        <c:axId val="51789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342900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C52B253-AE04-1DE6-F308-A12E9E70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4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  <c r="E2" s="10" t="s">
        <v>38</v>
      </c>
      <c r="F2" t="s">
        <v>46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52116.845000000001</v>
      </c>
      <c r="D7" s="27" t="s">
        <v>41</v>
      </c>
    </row>
    <row r="8" spans="1:7" x14ac:dyDescent="0.2">
      <c r="A8" t="s">
        <v>3</v>
      </c>
      <c r="C8" s="31">
        <v>3.3307899999999999</v>
      </c>
      <c r="D8" s="27" t="s">
        <v>41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1.1501251046304624E-5</v>
      </c>
      <c r="D12" s="3"/>
      <c r="E12" s="35" t="s">
        <v>48</v>
      </c>
      <c r="F12" s="40" t="s">
        <v>51</v>
      </c>
    </row>
    <row r="13" spans="1:7" x14ac:dyDescent="0.2">
      <c r="A13" s="10" t="s">
        <v>18</v>
      </c>
      <c r="B13" s="10"/>
      <c r="C13" s="3" t="s">
        <v>13</v>
      </c>
      <c r="D13" s="14"/>
      <c r="E13" s="32" t="s">
        <v>34</v>
      </c>
      <c r="F13" s="39">
        <v>1</v>
      </c>
    </row>
    <row r="14" spans="1:7" x14ac:dyDescent="0.2">
      <c r="A14" s="10"/>
      <c r="B14" s="10"/>
      <c r="C14" s="10"/>
      <c r="D14" s="14"/>
      <c r="E14" s="32" t="s">
        <v>31</v>
      </c>
      <c r="F14" s="36">
        <f ca="1">NOW()+15018.5+$C$9/24</f>
        <v>60525.725608912035</v>
      </c>
    </row>
    <row r="15" spans="1:7" x14ac:dyDescent="0.2">
      <c r="A15" s="12" t="s">
        <v>17</v>
      </c>
      <c r="B15" s="10"/>
      <c r="C15" s="13">
        <f ca="1">(C7+C11)+(C8+C12)*INT(MAX(F21:F3533))</f>
        <v>56110.476000000002</v>
      </c>
      <c r="D15" s="14"/>
      <c r="E15" s="32" t="s">
        <v>35</v>
      </c>
      <c r="F15" s="36">
        <f ca="1">ROUND(2*($F$14-$C$7)/$C$8,0)/2+$F$13</f>
        <v>2525.5</v>
      </c>
    </row>
    <row r="16" spans="1:7" x14ac:dyDescent="0.2">
      <c r="A16" s="15" t="s">
        <v>4</v>
      </c>
      <c r="B16" s="10"/>
      <c r="C16" s="16">
        <f ca="1">+C8+C12</f>
        <v>3.3308015012510461</v>
      </c>
      <c r="D16" s="14"/>
      <c r="E16" s="32" t="s">
        <v>36</v>
      </c>
      <c r="F16" s="36">
        <f ca="1">ROUND(2*($F$14-$C$15)/$C$16,0)/2+$F$13</f>
        <v>1326.5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/>
      <c r="E17" s="33" t="s">
        <v>49</v>
      </c>
      <c r="F17" s="37">
        <f ca="1">+$C$15+$C$16*$F$16-15018.5-$C$9/24</f>
        <v>45510.680024742855</v>
      </c>
    </row>
    <row r="18" spans="1:18" ht="14.25" thickTop="1" thickBot="1" x14ac:dyDescent="0.25">
      <c r="A18" s="15" t="s">
        <v>5</v>
      </c>
      <c r="B18" s="10"/>
      <c r="C18" s="17">
        <f ca="1">+C15</f>
        <v>56110.476000000002</v>
      </c>
      <c r="D18" s="18">
        <f ca="1">+C16</f>
        <v>3.3308015012510461</v>
      </c>
      <c r="E18" s="34" t="s">
        <v>50</v>
      </c>
      <c r="F18" s="38">
        <f ca="1">+($C$15+$C$16*$F$16)-($C$16/2)-15018.5-$C$9/24</f>
        <v>45509.014623992232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45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tr">
        <f>D7</f>
        <v>VSX</v>
      </c>
      <c r="C21" s="8">
        <f>C$7</f>
        <v>52116.845000000001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37098.345000000001</v>
      </c>
    </row>
    <row r="22" spans="1:18" x14ac:dyDescent="0.2">
      <c r="A22" s="28" t="s">
        <v>42</v>
      </c>
      <c r="B22" s="29" t="s">
        <v>43</v>
      </c>
      <c r="C22" s="30">
        <v>56110.476000000002</v>
      </c>
      <c r="D22" s="28" t="s">
        <v>44</v>
      </c>
      <c r="E22">
        <f>+(C22-C$7)/C$8</f>
        <v>1199.0041401589417</v>
      </c>
      <c r="F22">
        <f>ROUND(2*E22,0)/2</f>
        <v>1199</v>
      </c>
      <c r="G22">
        <f>+C22-(C$7+F22*C$8)</f>
        <v>1.3790000004519243E-2</v>
      </c>
      <c r="I22">
        <f>+G22</f>
        <v>1.3790000004519243E-2</v>
      </c>
      <c r="O22">
        <f ca="1">+C$11+C$12*$F22</f>
        <v>1.3790000004519243E-2</v>
      </c>
      <c r="Q22" s="2">
        <f>+C22-15018.5</f>
        <v>41091.976000000002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2024-08-03T05:24:52Z</dcterms:modified>
</cp:coreProperties>
</file>