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3861D2-76BB-4B8E-8944-0EF5C64FD2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4" i="1" l="1"/>
  <c r="F134" i="1" s="1"/>
  <c r="G134" i="1" s="1"/>
  <c r="K134" i="1" s="1"/>
  <c r="Q134" i="1"/>
  <c r="E135" i="1"/>
  <c r="F135" i="1"/>
  <c r="G135" i="1" s="1"/>
  <c r="K135" i="1" s="1"/>
  <c r="Q135" i="1"/>
  <c r="E129" i="1"/>
  <c r="F129" i="1" s="1"/>
  <c r="G129" i="1" s="1"/>
  <c r="K129" i="1" s="1"/>
  <c r="Q129" i="1"/>
  <c r="E130" i="1"/>
  <c r="F130" i="1" s="1"/>
  <c r="G130" i="1" s="1"/>
  <c r="K130" i="1" s="1"/>
  <c r="Q130" i="1"/>
  <c r="E132" i="1"/>
  <c r="F132" i="1"/>
  <c r="G132" i="1"/>
  <c r="K132" i="1" s="1"/>
  <c r="Q132" i="1"/>
  <c r="F14" i="1"/>
  <c r="E118" i="1"/>
  <c r="F118" i="1" s="1"/>
  <c r="G118" i="1" s="1"/>
  <c r="K118" i="1" s="1"/>
  <c r="Q118" i="1"/>
  <c r="E122" i="1"/>
  <c r="F122" i="1" s="1"/>
  <c r="G122" i="1" s="1"/>
  <c r="K122" i="1" s="1"/>
  <c r="Q122" i="1"/>
  <c r="E123" i="1"/>
  <c r="F123" i="1" s="1"/>
  <c r="G123" i="1" s="1"/>
  <c r="K123" i="1" s="1"/>
  <c r="Q123" i="1"/>
  <c r="E124" i="1"/>
  <c r="F124" i="1" s="1"/>
  <c r="G124" i="1" s="1"/>
  <c r="K124" i="1" s="1"/>
  <c r="Q124" i="1"/>
  <c r="E126" i="1"/>
  <c r="F126" i="1" s="1"/>
  <c r="G126" i="1" s="1"/>
  <c r="K126" i="1" s="1"/>
  <c r="Q126" i="1"/>
  <c r="E21" i="1"/>
  <c r="F21" i="1" s="1"/>
  <c r="G21" i="1" s="1"/>
  <c r="I21" i="1" s="1"/>
  <c r="Q21" i="1"/>
  <c r="E22" i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E33" i="1"/>
  <c r="F33" i="1" s="1"/>
  <c r="G33" i="1" s="1"/>
  <c r="I33" i="1" s="1"/>
  <c r="Q33" i="1"/>
  <c r="E34" i="1"/>
  <c r="E46" i="2" s="1"/>
  <c r="Q34" i="1"/>
  <c r="E35" i="1"/>
  <c r="E47" i="2" s="1"/>
  <c r="Q35" i="1"/>
  <c r="E36" i="1"/>
  <c r="E48" i="2" s="1"/>
  <c r="Q36" i="1"/>
  <c r="E37" i="1"/>
  <c r="F37" i="1" s="1"/>
  <c r="G37" i="1" s="1"/>
  <c r="I37" i="1" s="1"/>
  <c r="Q37" i="1"/>
  <c r="E38" i="1"/>
  <c r="E50" i="2" s="1"/>
  <c r="Q38" i="1"/>
  <c r="E39" i="1"/>
  <c r="E51" i="2" s="1"/>
  <c r="Q39" i="1"/>
  <c r="E40" i="1"/>
  <c r="F40" i="1" s="1"/>
  <c r="G40" i="1" s="1"/>
  <c r="H40" i="1" s="1"/>
  <c r="Q40" i="1"/>
  <c r="E41" i="1"/>
  <c r="F41" i="1" s="1"/>
  <c r="G41" i="1" s="1"/>
  <c r="J41" i="1" s="1"/>
  <c r="Q41" i="1"/>
  <c r="E42" i="1"/>
  <c r="E14" i="2" s="1"/>
  <c r="Q42" i="1"/>
  <c r="E43" i="1"/>
  <c r="E15" i="2" s="1"/>
  <c r="Q43" i="1"/>
  <c r="E44" i="1"/>
  <c r="F44" i="1" s="1"/>
  <c r="G44" i="1" s="1"/>
  <c r="K44" i="1" s="1"/>
  <c r="Q44" i="1"/>
  <c r="E45" i="1"/>
  <c r="F45" i="1" s="1"/>
  <c r="G45" i="1" s="1"/>
  <c r="J45" i="1" s="1"/>
  <c r="Q45" i="1"/>
  <c r="E46" i="1"/>
  <c r="F46" i="1" s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I48" i="1" s="1"/>
  <c r="Q48" i="1"/>
  <c r="E49" i="1"/>
  <c r="F49" i="1" s="1"/>
  <c r="G49" i="1" s="1"/>
  <c r="J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J63" i="1" s="1"/>
  <c r="Q63" i="1"/>
  <c r="E65" i="1"/>
  <c r="E26" i="2" s="1"/>
  <c r="Q65" i="1"/>
  <c r="E67" i="1"/>
  <c r="F67" i="1" s="1"/>
  <c r="G67" i="1" s="1"/>
  <c r="K67" i="1" s="1"/>
  <c r="Q67" i="1"/>
  <c r="E68" i="1"/>
  <c r="F68" i="1" s="1"/>
  <c r="G68" i="1" s="1"/>
  <c r="J68" i="1" s="1"/>
  <c r="Q68" i="1"/>
  <c r="E69" i="1"/>
  <c r="E28" i="2" s="1"/>
  <c r="Q69" i="1"/>
  <c r="E74" i="1"/>
  <c r="F74" i="1" s="1"/>
  <c r="G74" i="1" s="1"/>
  <c r="K74" i="1" s="1"/>
  <c r="Q74" i="1"/>
  <c r="E76" i="1"/>
  <c r="F76" i="1" s="1"/>
  <c r="G76" i="1" s="1"/>
  <c r="J76" i="1" s="1"/>
  <c r="Q76" i="1"/>
  <c r="E77" i="1"/>
  <c r="E31" i="2" s="1"/>
  <c r="Q77" i="1"/>
  <c r="E78" i="1"/>
  <c r="F78" i="1" s="1"/>
  <c r="G78" i="1" s="1"/>
  <c r="K78" i="1" s="1"/>
  <c r="Q78" i="1"/>
  <c r="E79" i="1"/>
  <c r="F79" i="1" s="1"/>
  <c r="G79" i="1" s="1"/>
  <c r="J79" i="1" s="1"/>
  <c r="Q79" i="1"/>
  <c r="E82" i="1"/>
  <c r="F82" i="1" s="1"/>
  <c r="G82" i="1" s="1"/>
  <c r="K82" i="1" s="1"/>
  <c r="Q82" i="1"/>
  <c r="E98" i="1"/>
  <c r="F98" i="1" s="1"/>
  <c r="G98" i="1" s="1"/>
  <c r="J98" i="1" s="1"/>
  <c r="Q98" i="1"/>
  <c r="E99" i="1"/>
  <c r="E12" i="2" s="1"/>
  <c r="Q99" i="1"/>
  <c r="E103" i="1"/>
  <c r="F103" i="1" s="1"/>
  <c r="G103" i="1" s="1"/>
  <c r="K103" i="1" s="1"/>
  <c r="Q103" i="1"/>
  <c r="E64" i="1"/>
  <c r="F64" i="1" s="1"/>
  <c r="G64" i="1" s="1"/>
  <c r="K64" i="1" s="1"/>
  <c r="Q64" i="1"/>
  <c r="E66" i="1"/>
  <c r="F66" i="1" s="1"/>
  <c r="G66" i="1" s="1"/>
  <c r="K66" i="1" s="1"/>
  <c r="Q66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 s="1"/>
  <c r="G73" i="1" s="1"/>
  <c r="K73" i="1" s="1"/>
  <c r="Q73" i="1"/>
  <c r="E75" i="1"/>
  <c r="F75" i="1" s="1"/>
  <c r="G75" i="1" s="1"/>
  <c r="K75" i="1" s="1"/>
  <c r="Q75" i="1"/>
  <c r="E80" i="1"/>
  <c r="F80" i="1" s="1"/>
  <c r="G80" i="1" s="1"/>
  <c r="K80" i="1" s="1"/>
  <c r="Q80" i="1"/>
  <c r="E81" i="1"/>
  <c r="F81" i="1" s="1"/>
  <c r="G81" i="1" s="1"/>
  <c r="K81" i="1" s="1"/>
  <c r="Q81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 s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F102" i="1" s="1"/>
  <c r="G102" i="1" s="1"/>
  <c r="K102" i="1" s="1"/>
  <c r="Q102" i="1"/>
  <c r="E104" i="1"/>
  <c r="F104" i="1" s="1"/>
  <c r="G104" i="1" s="1"/>
  <c r="K104" i="1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E107" i="1"/>
  <c r="F107" i="1" s="1"/>
  <c r="G107" i="1" s="1"/>
  <c r="K107" i="1" s="1"/>
  <c r="Q107" i="1"/>
  <c r="E108" i="1"/>
  <c r="F108" i="1" s="1"/>
  <c r="G108" i="1" s="1"/>
  <c r="K108" i="1" s="1"/>
  <c r="Q108" i="1"/>
  <c r="E109" i="1"/>
  <c r="F109" i="1" s="1"/>
  <c r="G109" i="1" s="1"/>
  <c r="K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 s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9" i="1"/>
  <c r="F119" i="1" s="1"/>
  <c r="G119" i="1" s="1"/>
  <c r="K119" i="1" s="1"/>
  <c r="Q119" i="1"/>
  <c r="E120" i="1"/>
  <c r="F120" i="1" s="1"/>
  <c r="G120" i="1" s="1"/>
  <c r="K120" i="1" s="1"/>
  <c r="Q120" i="1"/>
  <c r="E121" i="1"/>
  <c r="F121" i="1" s="1"/>
  <c r="G121" i="1" s="1"/>
  <c r="K121" i="1" s="1"/>
  <c r="Q121" i="1"/>
  <c r="E125" i="1"/>
  <c r="F125" i="1" s="1"/>
  <c r="G125" i="1" s="1"/>
  <c r="K125" i="1" s="1"/>
  <c r="Q125" i="1"/>
  <c r="E127" i="1"/>
  <c r="F127" i="1" s="1"/>
  <c r="G127" i="1" s="1"/>
  <c r="K127" i="1" s="1"/>
  <c r="Q127" i="1"/>
  <c r="E128" i="1"/>
  <c r="F128" i="1" s="1"/>
  <c r="G128" i="1" s="1"/>
  <c r="K128" i="1" s="1"/>
  <c r="Q128" i="1"/>
  <c r="E131" i="1"/>
  <c r="F131" i="1" s="1"/>
  <c r="G131" i="1" s="1"/>
  <c r="K131" i="1" s="1"/>
  <c r="Q131" i="1"/>
  <c r="E133" i="1"/>
  <c r="F133" i="1" s="1"/>
  <c r="G133" i="1" s="1"/>
  <c r="K133" i="1" s="1"/>
  <c r="Q133" i="1"/>
  <c r="D9" i="1"/>
  <c r="C9" i="1"/>
  <c r="G12" i="2"/>
  <c r="C12" i="2"/>
  <c r="G11" i="2"/>
  <c r="C11" i="2"/>
  <c r="G32" i="2"/>
  <c r="C32" i="2"/>
  <c r="E32" i="2"/>
  <c r="G63" i="2"/>
  <c r="C63" i="2"/>
  <c r="G31" i="2"/>
  <c r="C31" i="2"/>
  <c r="G30" i="2"/>
  <c r="C30" i="2"/>
  <c r="G29" i="2"/>
  <c r="C29" i="2"/>
  <c r="G28" i="2"/>
  <c r="C28" i="2"/>
  <c r="G27" i="2"/>
  <c r="C27" i="2"/>
  <c r="G62" i="2"/>
  <c r="C62" i="2"/>
  <c r="E62" i="2"/>
  <c r="G26" i="2"/>
  <c r="C26" i="2"/>
  <c r="G25" i="2"/>
  <c r="C25" i="2"/>
  <c r="G61" i="2"/>
  <c r="C61" i="2"/>
  <c r="G24" i="2"/>
  <c r="C24" i="2"/>
  <c r="E24" i="2"/>
  <c r="G23" i="2"/>
  <c r="C23" i="2"/>
  <c r="G22" i="2"/>
  <c r="C22" i="2"/>
  <c r="G21" i="2"/>
  <c r="C21" i="2"/>
  <c r="G20" i="2"/>
  <c r="C20" i="2"/>
  <c r="G19" i="2"/>
  <c r="C19" i="2"/>
  <c r="G18" i="2"/>
  <c r="C18" i="2"/>
  <c r="G60" i="2"/>
  <c r="C60" i="2"/>
  <c r="G17" i="2"/>
  <c r="C17" i="2"/>
  <c r="G59" i="2"/>
  <c r="C59" i="2"/>
  <c r="E59" i="2"/>
  <c r="G58" i="2"/>
  <c r="C58" i="2"/>
  <c r="G57" i="2"/>
  <c r="C57" i="2"/>
  <c r="E57" i="2"/>
  <c r="G16" i="2"/>
  <c r="C16" i="2"/>
  <c r="E16" i="2"/>
  <c r="G56" i="2"/>
  <c r="C56" i="2"/>
  <c r="G55" i="2"/>
  <c r="C55" i="2"/>
  <c r="G54" i="2"/>
  <c r="C54" i="2"/>
  <c r="G53" i="2"/>
  <c r="C53" i="2"/>
  <c r="G52" i="2"/>
  <c r="C52" i="2"/>
  <c r="G15" i="2"/>
  <c r="C15" i="2"/>
  <c r="G14" i="2"/>
  <c r="C14" i="2"/>
  <c r="G13" i="2"/>
  <c r="C13" i="2"/>
  <c r="E13" i="2"/>
  <c r="G51" i="2"/>
  <c r="C51" i="2"/>
  <c r="G50" i="2"/>
  <c r="C50" i="2"/>
  <c r="G49" i="2"/>
  <c r="C49" i="2"/>
  <c r="E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H12" i="2"/>
  <c r="B12" i="2"/>
  <c r="D12" i="2"/>
  <c r="A12" i="2"/>
  <c r="H11" i="2"/>
  <c r="B11" i="2"/>
  <c r="D11" i="2"/>
  <c r="A11" i="2"/>
  <c r="H32" i="2"/>
  <c r="B32" i="2"/>
  <c r="D32" i="2"/>
  <c r="A32" i="2"/>
  <c r="H63" i="2"/>
  <c r="B63" i="2"/>
  <c r="D63" i="2"/>
  <c r="A63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62" i="2"/>
  <c r="B62" i="2"/>
  <c r="D62" i="2"/>
  <c r="A62" i="2"/>
  <c r="H26" i="2"/>
  <c r="B26" i="2"/>
  <c r="D26" i="2"/>
  <c r="A26" i="2"/>
  <c r="H25" i="2"/>
  <c r="B25" i="2"/>
  <c r="D25" i="2"/>
  <c r="A25" i="2"/>
  <c r="H61" i="2"/>
  <c r="B61" i="2"/>
  <c r="D61" i="2"/>
  <c r="A61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60" i="2"/>
  <c r="B60" i="2"/>
  <c r="D60" i="2"/>
  <c r="A60" i="2"/>
  <c r="H17" i="2"/>
  <c r="B17" i="2"/>
  <c r="D17" i="2"/>
  <c r="A17" i="2"/>
  <c r="H59" i="2"/>
  <c r="B59" i="2"/>
  <c r="D59" i="2"/>
  <c r="A59" i="2"/>
  <c r="H58" i="2"/>
  <c r="B58" i="2"/>
  <c r="D58" i="2"/>
  <c r="A58" i="2"/>
  <c r="H57" i="2"/>
  <c r="B57" i="2"/>
  <c r="D57" i="2"/>
  <c r="A57" i="2"/>
  <c r="H16" i="2"/>
  <c r="B16" i="2"/>
  <c r="D16" i="2"/>
  <c r="A16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15" i="2"/>
  <c r="B15" i="2"/>
  <c r="D15" i="2"/>
  <c r="A15" i="2"/>
  <c r="H14" i="2"/>
  <c r="B14" i="2"/>
  <c r="D14" i="2"/>
  <c r="A14" i="2"/>
  <c r="H13" i="2"/>
  <c r="B13" i="2"/>
  <c r="D13" i="2"/>
  <c r="A13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C17" i="1"/>
  <c r="E41" i="2"/>
  <c r="E37" i="2"/>
  <c r="E42" i="2" l="1"/>
  <c r="E34" i="2"/>
  <c r="E54" i="2"/>
  <c r="E19" i="2"/>
  <c r="E35" i="2"/>
  <c r="E58" i="2"/>
  <c r="E60" i="2"/>
  <c r="E29" i="2"/>
  <c r="E11" i="2"/>
  <c r="E55" i="2"/>
  <c r="F38" i="1"/>
  <c r="G38" i="1" s="1"/>
  <c r="I38" i="1" s="1"/>
  <c r="E18" i="2"/>
  <c r="E63" i="2"/>
  <c r="F35" i="1"/>
  <c r="G35" i="1" s="1"/>
  <c r="I35" i="1" s="1"/>
  <c r="E22" i="2"/>
  <c r="F15" i="1"/>
  <c r="E33" i="2"/>
  <c r="E20" i="2"/>
  <c r="E52" i="2"/>
  <c r="E36" i="2"/>
  <c r="E17" i="2"/>
  <c r="E56" i="2"/>
  <c r="E61" i="2"/>
  <c r="E44" i="2"/>
  <c r="E27" i="2"/>
  <c r="F77" i="1"/>
  <c r="G77" i="1" s="1"/>
  <c r="J77" i="1" s="1"/>
  <c r="F43" i="1"/>
  <c r="G43" i="1" s="1"/>
  <c r="J43" i="1" s="1"/>
  <c r="F99" i="1"/>
  <c r="G99" i="1" s="1"/>
  <c r="J99" i="1" s="1"/>
  <c r="F69" i="1"/>
  <c r="G69" i="1" s="1"/>
  <c r="J69" i="1" s="1"/>
  <c r="F65" i="1"/>
  <c r="G65" i="1" s="1"/>
  <c r="J65" i="1" s="1"/>
  <c r="F42" i="1"/>
  <c r="G42" i="1" s="1"/>
  <c r="J42" i="1" s="1"/>
  <c r="F39" i="1"/>
  <c r="G39" i="1" s="1"/>
  <c r="I39" i="1" s="1"/>
  <c r="F36" i="1"/>
  <c r="G36" i="1" s="1"/>
  <c r="I36" i="1" s="1"/>
  <c r="F34" i="1"/>
  <c r="G34" i="1" s="1"/>
  <c r="E39" i="2"/>
  <c r="E30" i="2"/>
  <c r="E40" i="2"/>
  <c r="E43" i="2"/>
  <c r="E53" i="2"/>
  <c r="E45" i="2"/>
  <c r="E23" i="2"/>
  <c r="E25" i="2"/>
  <c r="E38" i="2"/>
  <c r="E21" i="2"/>
  <c r="C11" i="1"/>
  <c r="C12" i="1"/>
  <c r="O135" i="1" l="1"/>
  <c r="O134" i="1"/>
  <c r="O132" i="1"/>
  <c r="O130" i="1"/>
  <c r="O129" i="1"/>
  <c r="O124" i="1"/>
  <c r="O123" i="1"/>
  <c r="O118" i="1"/>
  <c r="O122" i="1"/>
  <c r="O126" i="1"/>
  <c r="C16" i="1"/>
  <c r="D18" i="1" s="1"/>
  <c r="O51" i="1"/>
  <c r="O75" i="1"/>
  <c r="O115" i="1"/>
  <c r="O38" i="1"/>
  <c r="O77" i="1"/>
  <c r="O101" i="1"/>
  <c r="O29" i="1"/>
  <c r="O61" i="1"/>
  <c r="O90" i="1"/>
  <c r="O133" i="1"/>
  <c r="O48" i="1"/>
  <c r="O71" i="1"/>
  <c r="O112" i="1"/>
  <c r="O25" i="1"/>
  <c r="O23" i="1"/>
  <c r="O55" i="1"/>
  <c r="O84" i="1"/>
  <c r="O120" i="1"/>
  <c r="O42" i="1"/>
  <c r="O98" i="1"/>
  <c r="O106" i="1"/>
  <c r="O33" i="1"/>
  <c r="O67" i="1"/>
  <c r="O94" i="1"/>
  <c r="O131" i="1"/>
  <c r="O52" i="1"/>
  <c r="O80" i="1"/>
  <c r="O116" i="1"/>
  <c r="O56" i="1"/>
  <c r="O41" i="1"/>
  <c r="O105" i="1"/>
  <c r="O89" i="1"/>
  <c r="O70" i="1"/>
  <c r="O95" i="1"/>
  <c r="O44" i="1"/>
  <c r="O27" i="1"/>
  <c r="O59" i="1"/>
  <c r="O88" i="1"/>
  <c r="O128" i="1"/>
  <c r="O46" i="1"/>
  <c r="O66" i="1"/>
  <c r="O110" i="1"/>
  <c r="O37" i="1"/>
  <c r="O76" i="1"/>
  <c r="O100" i="1"/>
  <c r="O24" i="1"/>
  <c r="O85" i="1"/>
  <c r="C15" i="1"/>
  <c r="O114" i="1"/>
  <c r="O60" i="1"/>
  <c r="O111" i="1"/>
  <c r="O68" i="1"/>
  <c r="O125" i="1"/>
  <c r="O31" i="1"/>
  <c r="O63" i="1"/>
  <c r="O92" i="1"/>
  <c r="O121" i="1"/>
  <c r="O50" i="1"/>
  <c r="O73" i="1"/>
  <c r="O82" i="1"/>
  <c r="O28" i="1"/>
  <c r="O34" i="1"/>
  <c r="O86" i="1"/>
  <c r="O108" i="1"/>
  <c r="O35" i="1"/>
  <c r="O69" i="1"/>
  <c r="O96" i="1"/>
  <c r="O22" i="1"/>
  <c r="O54" i="1"/>
  <c r="O83" i="1"/>
  <c r="O119" i="1"/>
  <c r="O45" i="1"/>
  <c r="O64" i="1"/>
  <c r="O109" i="1"/>
  <c r="O32" i="1"/>
  <c r="O65" i="1"/>
  <c r="O93" i="1"/>
  <c r="O39" i="1"/>
  <c r="O78" i="1"/>
  <c r="O102" i="1"/>
  <c r="O26" i="1"/>
  <c r="O58" i="1"/>
  <c r="O87" i="1"/>
  <c r="O127" i="1"/>
  <c r="O49" i="1"/>
  <c r="O72" i="1"/>
  <c r="O113" i="1"/>
  <c r="O36" i="1"/>
  <c r="O74" i="1"/>
  <c r="O97" i="1"/>
  <c r="O117" i="1"/>
  <c r="O43" i="1"/>
  <c r="O99" i="1"/>
  <c r="O107" i="1"/>
  <c r="O30" i="1"/>
  <c r="O62" i="1"/>
  <c r="O91" i="1"/>
  <c r="O21" i="1"/>
  <c r="O53" i="1"/>
  <c r="O81" i="1"/>
  <c r="O40" i="1"/>
  <c r="O79" i="1"/>
  <c r="O104" i="1"/>
  <c r="O47" i="1"/>
  <c r="O57" i="1"/>
  <c r="O103" i="1"/>
  <c r="I3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<sst xmlns="http://schemas.openxmlformats.org/spreadsheetml/2006/main" count="736" uniqueCount="285">
  <si>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</si>
  <si>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</si>
  <si>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</si>
  <si>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</si>
  <si>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</si>
  <si>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</si>
  <si>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</si>
  <si>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</si>
  <si>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</si>
  <si>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</si>
  <si>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</si>
  <si>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</si>
  <si>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</si>
  <si>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</si>
  <si>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</si>
  <si>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</si>
  <si>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</si>
  <si>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</si>
  <si>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</si>
  <si>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</si>
  <si>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</si>
  <si>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</si>
  <si>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</si>
  <si>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</si>
  <si>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</si>
  <si>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</si>
  <si>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</si>
  <si>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</si>
  <si>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</t>
  </si>
  <si>
    <t>R</t>
  </si>
  <si>
    <t>BBSAG Bull.111</t>
  </si>
  <si>
    <t>B</t>
  </si>
  <si>
    <t>Yamasaki 1983</t>
  </si>
  <si>
    <t>Yamasaki, 1983PASJ…35..423Y</t>
  </si>
  <si>
    <t>EA/WD/NI:</t>
  </si>
  <si>
    <t>IBVS 5603</t>
  </si>
  <si>
    <t>I</t>
  </si>
  <si>
    <t>IBVS 5690</t>
  </si>
  <si>
    <t>AC Cnc / gsc 0816-0801</t>
  </si>
  <si>
    <t># of data points:</t>
  </si>
  <si>
    <t>My time zone &gt;&gt;&gt;&gt;&gt;</t>
  </si>
  <si>
    <t>(PST=8, PDT=MDT=7, MDT=CST=6, etc.)</t>
  </si>
  <si>
    <t>JD today</t>
  </si>
  <si>
    <t>New Cycle</t>
  </si>
  <si>
    <t>IBVS 5741</t>
  </si>
  <si>
    <t>IBVS 5761</t>
  </si>
  <si>
    <t>IBVS 5802</t>
  </si>
  <si>
    <t>OEJV 0074</t>
  </si>
  <si>
    <t>CCD</t>
  </si>
  <si>
    <t>II</t>
  </si>
  <si>
    <t>IBVS 5874</t>
  </si>
  <si>
    <t>Start of linear fit &gt;&gt;&gt;&gt;&gt;&gt;&gt;&gt;&gt;&gt;&gt;&gt;&gt;&gt;&gt;&gt;&gt;&gt;&gt;&gt;&gt;</t>
  </si>
  <si>
    <t>Add cycle</t>
  </si>
  <si>
    <t>Old Cycle</t>
  </si>
  <si>
    <t>IBVS 5992</t>
  </si>
  <si>
    <t>IBVS 6010</t>
  </si>
  <si>
    <t>.0008</t>
  </si>
  <si>
    <t>.0009</t>
  </si>
  <si>
    <t>IBVS 6011</t>
  </si>
  <si>
    <t>OEJV 0094</t>
  </si>
  <si>
    <t>IBVS 6157</t>
  </si>
  <si>
    <t>0.0006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</si>
  <si>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</si>
  <si>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</si>
  <si>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</si>
  <si>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</si>
  <si>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</si>
  <si>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</si>
  <si>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</si>
  <si>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</si>
  <si>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</si>
  <si>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</si>
  <si>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</si>
  <si>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</si>
  <si>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2434059.348 </t>
  </si>
  <si>
    <t> 16.02.1952 20:21 </t>
  </si>
  <si>
    <t> -0.004 </t>
  </si>
  <si>
    <t>P </t>
  </si>
  <si>
    <t> Kurochkin et al. </t>
  </si>
  <si>
    <t> AC 1114 </t>
  </si>
  <si>
    <t>2436640.446 </t>
  </si>
  <si>
    <t> 12.03.1959 22:42 </t>
  </si>
  <si>
    <t> -0.007 </t>
  </si>
  <si>
    <t>2436656.367 </t>
  </si>
  <si>
    <t> 28.03.1959 20:48 </t>
  </si>
  <si>
    <t> -0.011 </t>
  </si>
  <si>
    <t>2437699.327 </t>
  </si>
  <si>
    <t> 03.02.1962 19:50 </t>
  </si>
  <si>
    <t> -0.008 </t>
  </si>
  <si>
    <t>2441750.380 </t>
  </si>
  <si>
    <t> 08.03.1973 21:07 </t>
  </si>
  <si>
    <t> 0.008 </t>
  </si>
  <si>
    <t>2442537.320 </t>
  </si>
  <si>
    <t> 04.05.1975 19:40 </t>
  </si>
  <si>
    <t> -0.002 </t>
  </si>
  <si>
    <t>2442869.344 </t>
  </si>
  <si>
    <t> 31.03.1976 20:15 </t>
  </si>
  <si>
    <t> -0.006 </t>
  </si>
  <si>
    <t>2443157.504 </t>
  </si>
  <si>
    <t> 14.01.1977 00:05 </t>
  </si>
  <si>
    <t>2443188.450 </t>
  </si>
  <si>
    <t> 13.02.1977 22:48 </t>
  </si>
  <si>
    <t>2443192.362 </t>
  </si>
  <si>
    <t> 17.02.1977 20:41 </t>
  </si>
  <si>
    <t> -0.001 </t>
  </si>
  <si>
    <t>2443199.275 </t>
  </si>
  <si>
    <t> 24.02.1977 18:36 </t>
  </si>
  <si>
    <t> 0.001 </t>
  </si>
  <si>
    <t>2443256.368 </t>
  </si>
  <si>
    <t> 22.04.1977 20:49 </t>
  </si>
  <si>
    <t> 0.004 </t>
  </si>
  <si>
    <t>2443275.293 </t>
  </si>
  <si>
    <t> 11.05.1977 19:01 </t>
  </si>
  <si>
    <t>2443461.579 </t>
  </si>
  <si>
    <t> 14.11.1977 01:53 </t>
  </si>
  <si>
    <t>2443851.619 </t>
  </si>
  <si>
    <t> 09.12.1978 02:51 </t>
  </si>
  <si>
    <t> 0.009 </t>
  </si>
  <si>
    <t>2443932.439 </t>
  </si>
  <si>
    <t> 27.02.1979 22:32 </t>
  </si>
  <si>
    <t> 0.000 </t>
  </si>
  <si>
    <t>2443935.443 </t>
  </si>
  <si>
    <t> 02.03.1979 22:37 </t>
  </si>
  <si>
    <t> -0.000 </t>
  </si>
  <si>
    <t>2443938.448 </t>
  </si>
  <si>
    <t> 05.03.1979 22:45 </t>
  </si>
  <si>
    <t>2443954.376 </t>
  </si>
  <si>
    <t> 21.03.1979 21:01 </t>
  </si>
  <si>
    <t> 0.003 </t>
  </si>
  <si>
    <t>2444984.1119 </t>
  </si>
  <si>
    <t> 14.01.1982 14:41 </t>
  </si>
  <si>
    <t> 0.0024 </t>
  </si>
  <si>
    <t>E </t>
  </si>
  <si>
    <t>?</t>
  </si>
  <si>
    <t> Yamasaki et al. </t>
  </si>
  <si>
    <t> PASJ 35,423 </t>
  </si>
  <si>
    <t>2444985.3141 </t>
  </si>
  <si>
    <t> 15.01.1982 19:32 </t>
  </si>
  <si>
    <t> 0.0027 </t>
  </si>
  <si>
    <t>2444987.1165 </t>
  </si>
  <si>
    <t> 17.01.1982 14:47 </t>
  </si>
  <si>
    <t> 0.0023 </t>
  </si>
  <si>
    <t>2445457.6637 </t>
  </si>
  <si>
    <t> 03.05.1983 03:55 </t>
  </si>
  <si>
    <t> 0.0019 </t>
  </si>
  <si>
    <t> Schlegel et al. </t>
  </si>
  <si>
    <t> APJ 280,235 </t>
  </si>
  <si>
    <t>2446112.7032 </t>
  </si>
  <si>
    <t> 16.02.1985 04:52 </t>
  </si>
  <si>
    <t> 0.0006 </t>
  </si>
  <si>
    <t> E.Zhang </t>
  </si>
  <si>
    <t> AANS 7,245 </t>
  </si>
  <si>
    <t>2446114.8053 </t>
  </si>
  <si>
    <t> 18.02.1985 07:19 </t>
  </si>
  <si>
    <t> -0.0006 </t>
  </si>
  <si>
    <t>2446121.7177 </t>
  </si>
  <si>
    <t> 25.02.1985 05:13 </t>
  </si>
  <si>
    <t> 0.0008 </t>
  </si>
  <si>
    <t>2446823.036 </t>
  </si>
  <si>
    <t> 27.01.1987 12:51 </t>
  </si>
  <si>
    <t> 0.005 </t>
  </si>
  <si>
    <t>V </t>
  </si>
  <si>
    <t> S.Fujino </t>
  </si>
  <si>
    <t>VSB 47 </t>
  </si>
  <si>
    <t>2450166.4481 </t>
  </si>
  <si>
    <t> 23.03.1996 22:45 </t>
  </si>
  <si>
    <t> 0.0049 </t>
  </si>
  <si>
    <t>C </t>
  </si>
  <si>
    <t> R.Diethelm </t>
  </si>
  <si>
    <t> BBS 111 </t>
  </si>
  <si>
    <t>2451922.7339 </t>
  </si>
  <si>
    <t> 13.01.2001 05:36 </t>
  </si>
  <si>
    <t> 0.0003 </t>
  </si>
  <si>
    <t> Thoroughgood et al. </t>
  </si>
  <si>
    <t> MN 353,1135 </t>
  </si>
  <si>
    <t>2451923.635 </t>
  </si>
  <si>
    <t> 14.01.2001 03:14 </t>
  </si>
  <si>
    <t>2451924.5367 </t>
  </si>
  <si>
    <t> 15.01.2001 00:52 </t>
  </si>
  <si>
    <t>2451965.40180 </t>
  </si>
  <si>
    <t> 24.02.2001 21:38 </t>
  </si>
  <si>
    <t> 0.00042 </t>
  </si>
  <si>
    <t>o</t>
  </si>
  <si>
    <t> K.Koss </t>
  </si>
  <si>
    <t>OEJV 0074 </t>
  </si>
  <si>
    <t>2451967.5024 </t>
  </si>
  <si>
    <t> 27.02.2001 00:03 </t>
  </si>
  <si>
    <t> -0.0023 </t>
  </si>
  <si>
    <t> BBS 124 </t>
  </si>
  <si>
    <t>2452014.37790 </t>
  </si>
  <si>
    <t> 14.04.2001 21:04 </t>
  </si>
  <si>
    <t> -0.00129 </t>
  </si>
  <si>
    <t>2452320.26638 </t>
  </si>
  <si>
    <t> 14.02.2002 18:23 </t>
  </si>
  <si>
    <t> 0.00120 </t>
  </si>
  <si>
    <t> J.Šafár </t>
  </si>
  <si>
    <t>2452320.40888 </t>
  </si>
  <si>
    <t> 14.02.2002 21:48 </t>
  </si>
  <si>
    <t> -0.00654 </t>
  </si>
  <si>
    <t>2452364.43270 </t>
  </si>
  <si>
    <t> 30.03.2002 22:23 </t>
  </si>
  <si>
    <t> -0.00266 </t>
  </si>
  <si>
    <t> K.Koss et al. </t>
  </si>
  <si>
    <t>2453329.8698 </t>
  </si>
  <si>
    <t> 20.11.2004 08:52 </t>
  </si>
  <si>
    <t> S.Dvorak </t>
  </si>
  <si>
    <t>IBVS 5603 </t>
  </si>
  <si>
    <t>2453463.2819 </t>
  </si>
  <si>
    <t> 02.04.2005 18:45 </t>
  </si>
  <si>
    <t> 0.0007 </t>
  </si>
  <si>
    <t> M.Zejda et al. </t>
  </si>
  <si>
    <t>IBVS 5741 </t>
  </si>
  <si>
    <t>2453496.6341 </t>
  </si>
  <si>
    <t> 06.05.2005 03:13 </t>
  </si>
  <si>
    <t> -0.0001 </t>
  </si>
  <si>
    <t> T.Krajci </t>
  </si>
  <si>
    <t>IBVS 5690 </t>
  </si>
  <si>
    <t>2453821.1508 </t>
  </si>
  <si>
    <t> 26.03.2006 15:37 </t>
  </si>
  <si>
    <t> 0.0010 </t>
  </si>
  <si>
    <t> S.B.Qian et al. </t>
  </si>
  <si>
    <t> AAP 466, 589ff </t>
  </si>
  <si>
    <t>2454092.4778 </t>
  </si>
  <si>
    <t> 22.12.2006 23:28 </t>
  </si>
  <si>
    <t> -0.0031 </t>
  </si>
  <si>
    <t> U.Schmidt </t>
  </si>
  <si>
    <t>BAVM 183 </t>
  </si>
  <si>
    <t>2454202.4573 </t>
  </si>
  <si>
    <t> 11.04.2007 22:58 </t>
  </si>
  <si>
    <t> 0.0017 </t>
  </si>
  <si>
    <t>-I</t>
  </si>
  <si>
    <t> F.Agerer </t>
  </si>
  <si>
    <t>BAVM 186 </t>
  </si>
  <si>
    <t>2454507.4438 </t>
  </si>
  <si>
    <t> 10.02.2008 22:39 </t>
  </si>
  <si>
    <t>-1269</t>
  </si>
  <si>
    <t> 0.0036 </t>
  </si>
  <si>
    <t> F.Lomoz </t>
  </si>
  <si>
    <t>OEJV 0094 </t>
  </si>
  <si>
    <t>2454508.3439 </t>
  </si>
  <si>
    <t> 11.02.2008 20:15 </t>
  </si>
  <si>
    <t>-1266</t>
  </si>
  <si>
    <t>BAVM 201 </t>
  </si>
  <si>
    <t>2454508.4900 </t>
  </si>
  <si>
    <t> 11.02.2008 23:45 </t>
  </si>
  <si>
    <t>-1265.5</t>
  </si>
  <si>
    <t> -0.0019 </t>
  </si>
  <si>
    <t>2455571.8851 </t>
  </si>
  <si>
    <t> 10.01.2011 09:14 </t>
  </si>
  <si>
    <t>2273.5</t>
  </si>
  <si>
    <t> 0.0037 </t>
  </si>
  <si>
    <t>IBVS 5992 </t>
  </si>
  <si>
    <t>2455621.3118 </t>
  </si>
  <si>
    <t> 28.02.2011 19:28 </t>
  </si>
  <si>
    <t>2438</t>
  </si>
  <si>
    <t>BAVM 220 </t>
  </si>
  <si>
    <t>2455621.4598 </t>
  </si>
  <si>
    <t> 28.02.2011 23:02 </t>
  </si>
  <si>
    <t>2438.5</t>
  </si>
  <si>
    <t> -0.0003 </t>
  </si>
  <si>
    <t>2455621.6138 </t>
  </si>
  <si>
    <t> 01.03.2011 02:43 </t>
  </si>
  <si>
    <t>2439</t>
  </si>
  <si>
    <t> 0.0034 </t>
  </si>
  <si>
    <t>2455932.0033 </t>
  </si>
  <si>
    <t> 05.01.2012 12:04 </t>
  </si>
  <si>
    <t>3472</t>
  </si>
  <si>
    <t> -0.0002 </t>
  </si>
  <si>
    <t>IBVS 6011 </t>
  </si>
  <si>
    <t>2457093.3523 </t>
  </si>
  <si>
    <t> 11.03.2015 20:27 </t>
  </si>
  <si>
    <t>7337</t>
  </si>
  <si>
    <t>BAVM 241 (=IBVS 6157) </t>
  </si>
  <si>
    <t>2457093.4989 </t>
  </si>
  <si>
    <t> 11.03.2015 23:58 </t>
  </si>
  <si>
    <t>7337.5</t>
  </si>
  <si>
    <t> -0.0000 </t>
  </si>
  <si>
    <t>JAVSO..44..164</t>
  </si>
  <si>
    <t>JAAVSO 51, 74</t>
  </si>
  <si>
    <t>JBAV, 76</t>
  </si>
  <si>
    <t xml:space="preserve">Mag </t>
  </si>
  <si>
    <t>Next ToM-P</t>
  </si>
  <si>
    <t>Next ToM-S</t>
  </si>
  <si>
    <t>13.60-15.70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</si>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</sst>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82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14" fontId="13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/>
    <xf numFmtId="0" fontId="19" fillId="0" borderId="0" xfId="0" applyFont="1" applyAlignment="1"/>
    <xf numFmtId="14" fontId="5" fillId="0" borderId="0" xfId="0" applyNumberFormat="1" applyFont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6" fontId="21" fillId="0" borderId="0" xfId="0" applyNumberFormat="1" applyFont="1" applyAlignment="1" applyProtection="1">
      <alignment horizontal="left" vertical="center" wrapText="1"/>
      <protection locked="0"/>
    </xf>
    <xf numFmtId="166" fontId="21" fillId="0" borderId="0" xfId="0" applyNumberFormat="1" applyFont="1" applyAlignment="1">
      <alignment horizontal="left" vertical="center" wrapText="1"/>
    </xf>
    <xf numFmtId="166" fontId="0" fillId="0" borderId="0" xfId="0" applyNumberFormat="1" applyAlignment="1">
      <alignment horizontal="left"/>
    </xf>
    <xf numFmtId="0" fontId="22" fillId="0" borderId="15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19" fillId="3" borderId="14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22" fontId="23" fillId="0" borderId="16" xfId="0" applyNumberFormat="1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Cnc - O-C Diagr.</a:t>
            </a:r>
          </a:p>
        </c:rich>
      </c:tx>
      <c:layout>
        <c:manualLayout>
          <c:xMode val="edge"/>
          <c:yMode val="edge"/>
          <c:x val="0.3804347826086956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0993788819875"/>
          <c:y val="0.15076945728584329"/>
          <c:w val="0.80434782608695654"/>
          <c:h val="0.65538560003846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-34049</c:v>
                </c:pt>
                <c:pt idx="1">
                  <c:v>-25459</c:v>
                </c:pt>
                <c:pt idx="2">
                  <c:v>-25406</c:v>
                </c:pt>
                <c:pt idx="3">
                  <c:v>-21935</c:v>
                </c:pt>
                <c:pt idx="4">
                  <c:v>-8453</c:v>
                </c:pt>
                <c:pt idx="5">
                  <c:v>-5834</c:v>
                </c:pt>
                <c:pt idx="6">
                  <c:v>-4729</c:v>
                </c:pt>
                <c:pt idx="7">
                  <c:v>-3770</c:v>
                </c:pt>
                <c:pt idx="8">
                  <c:v>-3667</c:v>
                </c:pt>
                <c:pt idx="9">
                  <c:v>-3654</c:v>
                </c:pt>
                <c:pt idx="10">
                  <c:v>-3631</c:v>
                </c:pt>
                <c:pt idx="11">
                  <c:v>-3441</c:v>
                </c:pt>
                <c:pt idx="12">
                  <c:v>-3378</c:v>
                </c:pt>
                <c:pt idx="13">
                  <c:v>-2758</c:v>
                </c:pt>
                <c:pt idx="14">
                  <c:v>-1460</c:v>
                </c:pt>
                <c:pt idx="15">
                  <c:v>-1191</c:v>
                </c:pt>
                <c:pt idx="16">
                  <c:v>-1181</c:v>
                </c:pt>
                <c:pt idx="17">
                  <c:v>-1171</c:v>
                </c:pt>
                <c:pt idx="18">
                  <c:v>-1118</c:v>
                </c:pt>
                <c:pt idx="19">
                  <c:v>0</c:v>
                </c:pt>
                <c:pt idx="20">
                  <c:v>2309</c:v>
                </c:pt>
                <c:pt idx="21">
                  <c:v>2313</c:v>
                </c:pt>
                <c:pt idx="22">
                  <c:v>2319</c:v>
                </c:pt>
                <c:pt idx="23">
                  <c:v>3885</c:v>
                </c:pt>
                <c:pt idx="24">
                  <c:v>6065</c:v>
                </c:pt>
                <c:pt idx="25">
                  <c:v>6072</c:v>
                </c:pt>
                <c:pt idx="26">
                  <c:v>6095</c:v>
                </c:pt>
                <c:pt idx="27">
                  <c:v>8429</c:v>
                </c:pt>
                <c:pt idx="28">
                  <c:v>19556</c:v>
                </c:pt>
                <c:pt idx="29">
                  <c:v>25401</c:v>
                </c:pt>
                <c:pt idx="30">
                  <c:v>25404</c:v>
                </c:pt>
                <c:pt idx="31">
                  <c:v>25407</c:v>
                </c:pt>
                <c:pt idx="32">
                  <c:v>25543</c:v>
                </c:pt>
                <c:pt idx="33">
                  <c:v>25550</c:v>
                </c:pt>
                <c:pt idx="34">
                  <c:v>25706</c:v>
                </c:pt>
                <c:pt idx="35">
                  <c:v>26724</c:v>
                </c:pt>
                <c:pt idx="36">
                  <c:v>26724.5</c:v>
                </c:pt>
                <c:pt idx="37">
                  <c:v>26871</c:v>
                </c:pt>
                <c:pt idx="38">
                  <c:v>30084</c:v>
                </c:pt>
                <c:pt idx="39">
                  <c:v>30528</c:v>
                </c:pt>
                <c:pt idx="40">
                  <c:v>30639</c:v>
                </c:pt>
                <c:pt idx="41">
                  <c:v>31719</c:v>
                </c:pt>
                <c:pt idx="42">
                  <c:v>32622</c:v>
                </c:pt>
                <c:pt idx="43">
                  <c:v>32978</c:v>
                </c:pt>
                <c:pt idx="44">
                  <c:v>32988</c:v>
                </c:pt>
                <c:pt idx="45">
                  <c:v>34003</c:v>
                </c:pt>
                <c:pt idx="46">
                  <c:v>34003</c:v>
                </c:pt>
                <c:pt idx="47">
                  <c:v>34006</c:v>
                </c:pt>
                <c:pt idx="48">
                  <c:v>34006.5</c:v>
                </c:pt>
                <c:pt idx="49">
                  <c:v>35281</c:v>
                </c:pt>
                <c:pt idx="50">
                  <c:v>35284</c:v>
                </c:pt>
                <c:pt idx="51">
                  <c:v>36509</c:v>
                </c:pt>
                <c:pt idx="52">
                  <c:v>36542</c:v>
                </c:pt>
                <c:pt idx="53">
                  <c:v>37545.5</c:v>
                </c:pt>
                <c:pt idx="54">
                  <c:v>37704</c:v>
                </c:pt>
                <c:pt idx="55">
                  <c:v>37710</c:v>
                </c:pt>
                <c:pt idx="56">
                  <c:v>37710.5</c:v>
                </c:pt>
                <c:pt idx="57">
                  <c:v>37711</c:v>
                </c:pt>
                <c:pt idx="58">
                  <c:v>37711</c:v>
                </c:pt>
                <c:pt idx="59">
                  <c:v>37740</c:v>
                </c:pt>
                <c:pt idx="60">
                  <c:v>37890</c:v>
                </c:pt>
                <c:pt idx="61">
                  <c:v>38744</c:v>
                </c:pt>
                <c:pt idx="62">
                  <c:v>38802</c:v>
                </c:pt>
                <c:pt idx="63">
                  <c:v>38835</c:v>
                </c:pt>
                <c:pt idx="64">
                  <c:v>38915</c:v>
                </c:pt>
                <c:pt idx="65">
                  <c:v>38952</c:v>
                </c:pt>
                <c:pt idx="66">
                  <c:v>38965</c:v>
                </c:pt>
                <c:pt idx="67">
                  <c:v>38975</c:v>
                </c:pt>
                <c:pt idx="68">
                  <c:v>39997</c:v>
                </c:pt>
                <c:pt idx="69">
                  <c:v>40070</c:v>
                </c:pt>
                <c:pt idx="70">
                  <c:v>40110</c:v>
                </c:pt>
                <c:pt idx="71">
                  <c:v>41235</c:v>
                </c:pt>
                <c:pt idx="72">
                  <c:v>41248</c:v>
                </c:pt>
                <c:pt idx="73">
                  <c:v>41298</c:v>
                </c:pt>
                <c:pt idx="74">
                  <c:v>42456</c:v>
                </c:pt>
                <c:pt idx="75">
                  <c:v>42496</c:v>
                </c:pt>
                <c:pt idx="76">
                  <c:v>42566</c:v>
                </c:pt>
                <c:pt idx="77">
                  <c:v>42609</c:v>
                </c:pt>
                <c:pt idx="78">
                  <c:v>42609.5</c:v>
                </c:pt>
                <c:pt idx="79">
                  <c:v>43701</c:v>
                </c:pt>
                <c:pt idx="80">
                  <c:v>43731</c:v>
                </c:pt>
                <c:pt idx="81">
                  <c:v>43741</c:v>
                </c:pt>
                <c:pt idx="82">
                  <c:v>43785</c:v>
                </c:pt>
                <c:pt idx="83">
                  <c:v>44839</c:v>
                </c:pt>
                <c:pt idx="84">
                  <c:v>44972</c:v>
                </c:pt>
                <c:pt idx="85">
                  <c:v>45012</c:v>
                </c:pt>
                <c:pt idx="86">
                  <c:v>45052</c:v>
                </c:pt>
                <c:pt idx="87">
                  <c:v>46044</c:v>
                </c:pt>
                <c:pt idx="88">
                  <c:v>46084</c:v>
                </c:pt>
                <c:pt idx="89">
                  <c:v>46167</c:v>
                </c:pt>
                <c:pt idx="90">
                  <c:v>47355</c:v>
                </c:pt>
                <c:pt idx="91">
                  <c:v>47415</c:v>
                </c:pt>
                <c:pt idx="92">
                  <c:v>47518</c:v>
                </c:pt>
                <c:pt idx="93">
                  <c:v>47608</c:v>
                </c:pt>
                <c:pt idx="94">
                  <c:v>48520</c:v>
                </c:pt>
                <c:pt idx="95">
                  <c:v>48656</c:v>
                </c:pt>
                <c:pt idx="96">
                  <c:v>48706</c:v>
                </c:pt>
                <c:pt idx="97">
                  <c:v>48746</c:v>
                </c:pt>
                <c:pt idx="98">
                  <c:v>49808</c:v>
                </c:pt>
                <c:pt idx="99">
                  <c:v>49861</c:v>
                </c:pt>
                <c:pt idx="100">
                  <c:v>49891</c:v>
                </c:pt>
                <c:pt idx="101">
                  <c:v>50734</c:v>
                </c:pt>
                <c:pt idx="102">
                  <c:v>50830</c:v>
                </c:pt>
                <c:pt idx="103">
                  <c:v>50830.5</c:v>
                </c:pt>
                <c:pt idx="104">
                  <c:v>51059</c:v>
                </c:pt>
                <c:pt idx="105">
                  <c:v>51066</c:v>
                </c:pt>
                <c:pt idx="106">
                  <c:v>51149</c:v>
                </c:pt>
                <c:pt idx="107">
                  <c:v>51169</c:v>
                </c:pt>
                <c:pt idx="108">
                  <c:v>52084.5</c:v>
                </c:pt>
                <c:pt idx="109">
                  <c:v>52085</c:v>
                </c:pt>
                <c:pt idx="110">
                  <c:v>52247</c:v>
                </c:pt>
                <c:pt idx="111">
                  <c:v>52274</c:v>
                </c:pt>
                <c:pt idx="112">
                  <c:v>52287</c:v>
                </c:pt>
                <c:pt idx="113">
                  <c:v>52297</c:v>
                </c:pt>
                <c:pt idx="114">
                  <c:v>52297.5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E0-4AE6-B3AB-9BA1898EAA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2.4000000000000001E-4</c:v>
                  </c:pt>
                  <c:pt idx="60">
                    <c:v>4.6999999999999999E-4</c:v>
                  </c:pt>
                  <c:pt idx="61">
                    <c:v>5.9999999999999995E-4</c:v>
                  </c:pt>
                  <c:pt idx="62">
                    <c:v>2.9E-4</c:v>
                  </c:pt>
                  <c:pt idx="63">
                    <c:v>3.4000000000000002E-4</c:v>
                  </c:pt>
                  <c:pt idx="64">
                    <c:v>2.0000000000000001E-4</c:v>
                  </c:pt>
                  <c:pt idx="65">
                    <c:v>1.07E-3</c:v>
                  </c:pt>
                  <c:pt idx="66">
                    <c:v>3.6999999999999999E-4</c:v>
                  </c:pt>
                  <c:pt idx="67">
                    <c:v>4.8000000000000001E-4</c:v>
                  </c:pt>
                  <c:pt idx="68">
                    <c:v>4.8999999999999998E-4</c:v>
                  </c:pt>
                  <c:pt idx="69">
                    <c:v>2.5000000000000001E-4</c:v>
                  </c:pt>
                  <c:pt idx="70">
                    <c:v>2.9999999999999997E-4</c:v>
                  </c:pt>
                  <c:pt idx="71">
                    <c:v>3.6999999999999999E-4</c:v>
                  </c:pt>
                  <c:pt idx="72">
                    <c:v>5.1000000000000004E-4</c:v>
                  </c:pt>
                  <c:pt idx="73">
                    <c:v>6.4999999999999997E-4</c:v>
                  </c:pt>
                  <c:pt idx="74">
                    <c:v>4.2999999999999999E-4</c:v>
                  </c:pt>
                  <c:pt idx="75">
                    <c:v>5.1000000000000004E-4</c:v>
                  </c:pt>
                  <c:pt idx="76">
                    <c:v>2.0000000000000001E-4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2.7999999999999998E-4</c:v>
                  </c:pt>
                  <c:pt idx="80">
                    <c:v>2.3000000000000001E-4</c:v>
                  </c:pt>
                  <c:pt idx="81">
                    <c:v>2.5000000000000001E-4</c:v>
                  </c:pt>
                  <c:pt idx="82">
                    <c:v>1E-4</c:v>
                  </c:pt>
                  <c:pt idx="83">
                    <c:v>5.2999999999999998E-4</c:v>
                  </c:pt>
                  <c:pt idx="84">
                    <c:v>2.2000000000000001E-4</c:v>
                  </c:pt>
                  <c:pt idx="85">
                    <c:v>3.2000000000000003E-4</c:v>
                  </c:pt>
                  <c:pt idx="86">
                    <c:v>2.7E-4</c:v>
                  </c:pt>
                  <c:pt idx="87">
                    <c:v>4.8000000000000001E-4</c:v>
                  </c:pt>
                  <c:pt idx="88">
                    <c:v>2.5999999999999998E-4</c:v>
                  </c:pt>
                  <c:pt idx="89">
                    <c:v>2.4000000000000001E-4</c:v>
                  </c:pt>
                  <c:pt idx="90">
                    <c:v>2.9999999999999997E-4</c:v>
                  </c:pt>
                  <c:pt idx="91">
                    <c:v>2.4000000000000001E-4</c:v>
                  </c:pt>
                  <c:pt idx="92">
                    <c:v>3.1E-4</c:v>
                  </c:pt>
                  <c:pt idx="93">
                    <c:v>4.6999999999999999E-4</c:v>
                  </c:pt>
                  <c:pt idx="94">
                    <c:v>2.5000000000000001E-4</c:v>
                  </c:pt>
                  <c:pt idx="95">
                    <c:v>6.2E-4</c:v>
                  </c:pt>
                  <c:pt idx="96">
                    <c:v>1.9000000000000001E-4</c:v>
                  </c:pt>
                  <c:pt idx="97">
                    <c:v>3.5000000000000001E-3</c:v>
                  </c:pt>
                  <c:pt idx="98">
                    <c:v>2.5000000000000001E-4</c:v>
                  </c:pt>
                  <c:pt idx="99">
                    <c:v>3.1E-4</c:v>
                  </c:pt>
                  <c:pt idx="100">
                    <c:v>2.0000000000000001E-4</c:v>
                  </c:pt>
                  <c:pt idx="101">
                    <c:v>3.5000000000000001E-3</c:v>
                  </c:pt>
                  <c:pt idx="102">
                    <c:v>3.5000000000000001E-3</c:v>
                  </c:pt>
                  <c:pt idx="103">
                    <c:v>3.5000000000000001E-3</c:v>
                  </c:pt>
                  <c:pt idx="104">
                    <c:v>4.6999999999999999E-4</c:v>
                  </c:pt>
                  <c:pt idx="105">
                    <c:v>3.5000000000000001E-3</c:v>
                  </c:pt>
                  <c:pt idx="106">
                    <c:v>1.9000000000000001E-4</c:v>
                  </c:pt>
                  <c:pt idx="107">
                    <c:v>2.9E-4</c:v>
                  </c:pt>
                  <c:pt idx="108">
                    <c:v>3.5000000000000001E-3</c:v>
                  </c:pt>
                  <c:pt idx="109">
                    <c:v>3.5000000000000001E-3</c:v>
                  </c:pt>
                  <c:pt idx="110">
                    <c:v>5.6999999999999998E-4</c:v>
                  </c:pt>
                  <c:pt idx="111">
                    <c:v>3.5000000000000001E-3</c:v>
                  </c:pt>
                  <c:pt idx="112">
                    <c:v>2.7E-4</c:v>
                  </c:pt>
                  <c:pt idx="113">
                    <c:v>3.5000000000000001E-3</c:v>
                  </c:pt>
                  <c:pt idx="114">
                    <c:v>3.5000000000000001E-3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2.4000000000000001E-4</c:v>
                  </c:pt>
                  <c:pt idx="60">
                    <c:v>4.6999999999999999E-4</c:v>
                  </c:pt>
                  <c:pt idx="61">
                    <c:v>5.9999999999999995E-4</c:v>
                  </c:pt>
                  <c:pt idx="62">
                    <c:v>2.9E-4</c:v>
                  </c:pt>
                  <c:pt idx="63">
                    <c:v>3.4000000000000002E-4</c:v>
                  </c:pt>
                  <c:pt idx="64">
                    <c:v>2.0000000000000001E-4</c:v>
                  </c:pt>
                  <c:pt idx="65">
                    <c:v>1.07E-3</c:v>
                  </c:pt>
                  <c:pt idx="66">
                    <c:v>3.6999999999999999E-4</c:v>
                  </c:pt>
                  <c:pt idx="67">
                    <c:v>4.8000000000000001E-4</c:v>
                  </c:pt>
                  <c:pt idx="68">
                    <c:v>4.8999999999999998E-4</c:v>
                  </c:pt>
                  <c:pt idx="69">
                    <c:v>2.5000000000000001E-4</c:v>
                  </c:pt>
                  <c:pt idx="70">
                    <c:v>2.9999999999999997E-4</c:v>
                  </c:pt>
                  <c:pt idx="71">
                    <c:v>3.6999999999999999E-4</c:v>
                  </c:pt>
                  <c:pt idx="72">
                    <c:v>5.1000000000000004E-4</c:v>
                  </c:pt>
                  <c:pt idx="73">
                    <c:v>6.4999999999999997E-4</c:v>
                  </c:pt>
                  <c:pt idx="74">
                    <c:v>4.2999999999999999E-4</c:v>
                  </c:pt>
                  <c:pt idx="75">
                    <c:v>5.1000000000000004E-4</c:v>
                  </c:pt>
                  <c:pt idx="76">
                    <c:v>2.0000000000000001E-4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2.7999999999999998E-4</c:v>
                  </c:pt>
                  <c:pt idx="80">
                    <c:v>2.3000000000000001E-4</c:v>
                  </c:pt>
                  <c:pt idx="81">
                    <c:v>2.5000000000000001E-4</c:v>
                  </c:pt>
                  <c:pt idx="82">
                    <c:v>1E-4</c:v>
                  </c:pt>
                  <c:pt idx="83">
                    <c:v>5.2999999999999998E-4</c:v>
                  </c:pt>
                  <c:pt idx="84">
                    <c:v>2.2000000000000001E-4</c:v>
                  </c:pt>
                  <c:pt idx="85">
                    <c:v>3.2000000000000003E-4</c:v>
                  </c:pt>
                  <c:pt idx="86">
                    <c:v>2.7E-4</c:v>
                  </c:pt>
                  <c:pt idx="87">
                    <c:v>4.8000000000000001E-4</c:v>
                  </c:pt>
                  <c:pt idx="88">
                    <c:v>2.5999999999999998E-4</c:v>
                  </c:pt>
                  <c:pt idx="89">
                    <c:v>2.4000000000000001E-4</c:v>
                  </c:pt>
                  <c:pt idx="90">
                    <c:v>2.9999999999999997E-4</c:v>
                  </c:pt>
                  <c:pt idx="91">
                    <c:v>2.4000000000000001E-4</c:v>
                  </c:pt>
                  <c:pt idx="92">
                    <c:v>3.1E-4</c:v>
                  </c:pt>
                  <c:pt idx="93">
                    <c:v>4.6999999999999999E-4</c:v>
                  </c:pt>
                  <c:pt idx="94">
                    <c:v>2.5000000000000001E-4</c:v>
                  </c:pt>
                  <c:pt idx="95">
                    <c:v>6.2E-4</c:v>
                  </c:pt>
                  <c:pt idx="96">
                    <c:v>1.9000000000000001E-4</c:v>
                  </c:pt>
                  <c:pt idx="97">
                    <c:v>3.5000000000000001E-3</c:v>
                  </c:pt>
                  <c:pt idx="98">
                    <c:v>2.5000000000000001E-4</c:v>
                  </c:pt>
                  <c:pt idx="99">
                    <c:v>3.1E-4</c:v>
                  </c:pt>
                  <c:pt idx="100">
                    <c:v>2.0000000000000001E-4</c:v>
                  </c:pt>
                  <c:pt idx="101">
                    <c:v>3.5000000000000001E-3</c:v>
                  </c:pt>
                  <c:pt idx="102">
                    <c:v>3.5000000000000001E-3</c:v>
                  </c:pt>
                  <c:pt idx="103">
                    <c:v>3.5000000000000001E-3</c:v>
                  </c:pt>
                  <c:pt idx="104">
                    <c:v>4.6999999999999999E-4</c:v>
                  </c:pt>
                  <c:pt idx="105">
                    <c:v>3.5000000000000001E-3</c:v>
                  </c:pt>
                  <c:pt idx="106">
                    <c:v>1.9000000000000001E-4</c:v>
                  </c:pt>
                  <c:pt idx="107">
                    <c:v>2.9E-4</c:v>
                  </c:pt>
                  <c:pt idx="108">
                    <c:v>3.5000000000000001E-3</c:v>
                  </c:pt>
                  <c:pt idx="109">
                    <c:v>3.5000000000000001E-3</c:v>
                  </c:pt>
                  <c:pt idx="110">
                    <c:v>5.6999999999999998E-4</c:v>
                  </c:pt>
                  <c:pt idx="111">
                    <c:v>3.5000000000000001E-3</c:v>
                  </c:pt>
                  <c:pt idx="112">
                    <c:v>2.7E-4</c:v>
                  </c:pt>
                  <c:pt idx="113">
                    <c:v>3.5000000000000001E-3</c:v>
                  </c:pt>
                  <c:pt idx="1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-34049</c:v>
                </c:pt>
                <c:pt idx="1">
                  <c:v>-25459</c:v>
                </c:pt>
                <c:pt idx="2">
                  <c:v>-25406</c:v>
                </c:pt>
                <c:pt idx="3">
                  <c:v>-21935</c:v>
                </c:pt>
                <c:pt idx="4">
                  <c:v>-8453</c:v>
                </c:pt>
                <c:pt idx="5">
                  <c:v>-5834</c:v>
                </c:pt>
                <c:pt idx="6">
                  <c:v>-4729</c:v>
                </c:pt>
                <c:pt idx="7">
                  <c:v>-3770</c:v>
                </c:pt>
                <c:pt idx="8">
                  <c:v>-3667</c:v>
                </c:pt>
                <c:pt idx="9">
                  <c:v>-3654</c:v>
                </c:pt>
                <c:pt idx="10">
                  <c:v>-3631</c:v>
                </c:pt>
                <c:pt idx="11">
                  <c:v>-3441</c:v>
                </c:pt>
                <c:pt idx="12">
                  <c:v>-3378</c:v>
                </c:pt>
                <c:pt idx="13">
                  <c:v>-2758</c:v>
                </c:pt>
                <c:pt idx="14">
                  <c:v>-1460</c:v>
                </c:pt>
                <c:pt idx="15">
                  <c:v>-1191</c:v>
                </c:pt>
                <c:pt idx="16">
                  <c:v>-1181</c:v>
                </c:pt>
                <c:pt idx="17">
                  <c:v>-1171</c:v>
                </c:pt>
                <c:pt idx="18">
                  <c:v>-1118</c:v>
                </c:pt>
                <c:pt idx="19">
                  <c:v>0</c:v>
                </c:pt>
                <c:pt idx="20">
                  <c:v>2309</c:v>
                </c:pt>
                <c:pt idx="21">
                  <c:v>2313</c:v>
                </c:pt>
                <c:pt idx="22">
                  <c:v>2319</c:v>
                </c:pt>
                <c:pt idx="23">
                  <c:v>3885</c:v>
                </c:pt>
                <c:pt idx="24">
                  <c:v>6065</c:v>
                </c:pt>
                <c:pt idx="25">
                  <c:v>6072</c:v>
                </c:pt>
                <c:pt idx="26">
                  <c:v>6095</c:v>
                </c:pt>
                <c:pt idx="27">
                  <c:v>8429</c:v>
                </c:pt>
                <c:pt idx="28">
                  <c:v>19556</c:v>
                </c:pt>
                <c:pt idx="29">
                  <c:v>25401</c:v>
                </c:pt>
                <c:pt idx="30">
                  <c:v>25404</c:v>
                </c:pt>
                <c:pt idx="31">
                  <c:v>25407</c:v>
                </c:pt>
                <c:pt idx="32">
                  <c:v>25543</c:v>
                </c:pt>
                <c:pt idx="33">
                  <c:v>25550</c:v>
                </c:pt>
                <c:pt idx="34">
                  <c:v>25706</c:v>
                </c:pt>
                <c:pt idx="35">
                  <c:v>26724</c:v>
                </c:pt>
                <c:pt idx="36">
                  <c:v>26724.5</c:v>
                </c:pt>
                <c:pt idx="37">
                  <c:v>26871</c:v>
                </c:pt>
                <c:pt idx="38">
                  <c:v>30084</c:v>
                </c:pt>
                <c:pt idx="39">
                  <c:v>30528</c:v>
                </c:pt>
                <c:pt idx="40">
                  <c:v>30639</c:v>
                </c:pt>
                <c:pt idx="41">
                  <c:v>31719</c:v>
                </c:pt>
                <c:pt idx="42">
                  <c:v>32622</c:v>
                </c:pt>
                <c:pt idx="43">
                  <c:v>32978</c:v>
                </c:pt>
                <c:pt idx="44">
                  <c:v>32988</c:v>
                </c:pt>
                <c:pt idx="45">
                  <c:v>34003</c:v>
                </c:pt>
                <c:pt idx="46">
                  <c:v>34003</c:v>
                </c:pt>
                <c:pt idx="47">
                  <c:v>34006</c:v>
                </c:pt>
                <c:pt idx="48">
                  <c:v>34006.5</c:v>
                </c:pt>
                <c:pt idx="49">
                  <c:v>35281</c:v>
                </c:pt>
                <c:pt idx="50">
                  <c:v>35284</c:v>
                </c:pt>
                <c:pt idx="51">
                  <c:v>36509</c:v>
                </c:pt>
                <c:pt idx="52">
                  <c:v>36542</c:v>
                </c:pt>
                <c:pt idx="53">
                  <c:v>37545.5</c:v>
                </c:pt>
                <c:pt idx="54">
                  <c:v>37704</c:v>
                </c:pt>
                <c:pt idx="55">
                  <c:v>37710</c:v>
                </c:pt>
                <c:pt idx="56">
                  <c:v>37710.5</c:v>
                </c:pt>
                <c:pt idx="57">
                  <c:v>37711</c:v>
                </c:pt>
                <c:pt idx="58">
                  <c:v>37711</c:v>
                </c:pt>
                <c:pt idx="59">
                  <c:v>37740</c:v>
                </c:pt>
                <c:pt idx="60">
                  <c:v>37890</c:v>
                </c:pt>
                <c:pt idx="61">
                  <c:v>38744</c:v>
                </c:pt>
                <c:pt idx="62">
                  <c:v>38802</c:v>
                </c:pt>
                <c:pt idx="63">
                  <c:v>38835</c:v>
                </c:pt>
                <c:pt idx="64">
                  <c:v>38915</c:v>
                </c:pt>
                <c:pt idx="65">
                  <c:v>38952</c:v>
                </c:pt>
                <c:pt idx="66">
                  <c:v>38965</c:v>
                </c:pt>
                <c:pt idx="67">
                  <c:v>38975</c:v>
                </c:pt>
                <c:pt idx="68">
                  <c:v>39997</c:v>
                </c:pt>
                <c:pt idx="69">
                  <c:v>40070</c:v>
                </c:pt>
                <c:pt idx="70">
                  <c:v>40110</c:v>
                </c:pt>
                <c:pt idx="71">
                  <c:v>41235</c:v>
                </c:pt>
                <c:pt idx="72">
                  <c:v>41248</c:v>
                </c:pt>
                <c:pt idx="73">
                  <c:v>41298</c:v>
                </c:pt>
                <c:pt idx="74">
                  <c:v>42456</c:v>
                </c:pt>
                <c:pt idx="75">
                  <c:v>42496</c:v>
                </c:pt>
                <c:pt idx="76">
                  <c:v>42566</c:v>
                </c:pt>
                <c:pt idx="77">
                  <c:v>42609</c:v>
                </c:pt>
                <c:pt idx="78">
                  <c:v>42609.5</c:v>
                </c:pt>
                <c:pt idx="79">
                  <c:v>43701</c:v>
                </c:pt>
                <c:pt idx="80">
                  <c:v>43731</c:v>
                </c:pt>
                <c:pt idx="81">
                  <c:v>43741</c:v>
                </c:pt>
                <c:pt idx="82">
                  <c:v>43785</c:v>
                </c:pt>
                <c:pt idx="83">
                  <c:v>44839</c:v>
                </c:pt>
                <c:pt idx="84">
                  <c:v>44972</c:v>
                </c:pt>
                <c:pt idx="85">
                  <c:v>45012</c:v>
                </c:pt>
                <c:pt idx="86">
                  <c:v>45052</c:v>
                </c:pt>
                <c:pt idx="87">
                  <c:v>46044</c:v>
                </c:pt>
                <c:pt idx="88">
                  <c:v>46084</c:v>
                </c:pt>
                <c:pt idx="89">
                  <c:v>46167</c:v>
                </c:pt>
                <c:pt idx="90">
                  <c:v>47355</c:v>
                </c:pt>
                <c:pt idx="91">
                  <c:v>47415</c:v>
                </c:pt>
                <c:pt idx="92">
                  <c:v>47518</c:v>
                </c:pt>
                <c:pt idx="93">
                  <c:v>47608</c:v>
                </c:pt>
                <c:pt idx="94">
                  <c:v>48520</c:v>
                </c:pt>
                <c:pt idx="95">
                  <c:v>48656</c:v>
                </c:pt>
                <c:pt idx="96">
                  <c:v>48706</c:v>
                </c:pt>
                <c:pt idx="97">
                  <c:v>48746</c:v>
                </c:pt>
                <c:pt idx="98">
                  <c:v>49808</c:v>
                </c:pt>
                <c:pt idx="99">
                  <c:v>49861</c:v>
                </c:pt>
                <c:pt idx="100">
                  <c:v>49891</c:v>
                </c:pt>
                <c:pt idx="101">
                  <c:v>50734</c:v>
                </c:pt>
                <c:pt idx="102">
                  <c:v>50830</c:v>
                </c:pt>
                <c:pt idx="103">
                  <c:v>50830.5</c:v>
                </c:pt>
                <c:pt idx="104">
                  <c:v>51059</c:v>
                </c:pt>
                <c:pt idx="105">
                  <c:v>51066</c:v>
                </c:pt>
                <c:pt idx="106">
                  <c:v>51149</c:v>
                </c:pt>
                <c:pt idx="107">
                  <c:v>51169</c:v>
                </c:pt>
                <c:pt idx="108">
                  <c:v>52084.5</c:v>
                </c:pt>
                <c:pt idx="109">
                  <c:v>52085</c:v>
                </c:pt>
                <c:pt idx="110">
                  <c:v>52247</c:v>
                </c:pt>
                <c:pt idx="111">
                  <c:v>52274</c:v>
                </c:pt>
                <c:pt idx="112">
                  <c:v>52287</c:v>
                </c:pt>
                <c:pt idx="113">
                  <c:v>52297</c:v>
                </c:pt>
                <c:pt idx="114">
                  <c:v>52297.5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3.5263199970358983E-3</c:v>
                </c:pt>
                <c:pt idx="1">
                  <c:v>-1.7448799990233965E-3</c:v>
                </c:pt>
                <c:pt idx="2">
                  <c:v>-6.061920001229737E-3</c:v>
                </c:pt>
                <c:pt idx="3">
                  <c:v>-4.0892000033636577E-3</c:v>
                </c:pt>
                <c:pt idx="4">
                  <c:v>8.8290399944526143E-3</c:v>
                </c:pt>
                <c:pt idx="5">
                  <c:v>-2.2148799980641343E-3</c:v>
                </c:pt>
                <c:pt idx="6">
                  <c:v>-6.0512800046126358E-3</c:v>
                </c:pt>
                <c:pt idx="7">
                  <c:v>-4.1464000023552217E-3</c:v>
                </c:pt>
                <c:pt idx="8">
                  <c:v>-7.3474400051054545E-3</c:v>
                </c:pt>
                <c:pt idx="9">
                  <c:v>-1.5572799966321327E-3</c:v>
                </c:pt>
                <c:pt idx="10">
                  <c:v>4.5608000073116273E-4</c:v>
                </c:pt>
                <c:pt idx="11">
                  <c:v>2.6968800011673011E-3</c:v>
                </c:pt>
                <c:pt idx="12">
                  <c:v>-2.3969600006239489E-3</c:v>
                </c:pt>
                <c:pt idx="13">
                  <c:v>-1.2558560003526509E-2</c:v>
                </c:pt>
                <c:pt idx="14">
                  <c:v>7.4127999978372827E-3</c:v>
                </c:pt>
                <c:pt idx="15">
                  <c:v>-1.0831200052052736E-3</c:v>
                </c:pt>
                <c:pt idx="16">
                  <c:v>-1.8599200047901832E-3</c:v>
                </c:pt>
                <c:pt idx="17">
                  <c:v>-1.6367200078093447E-3</c:v>
                </c:pt>
                <c:pt idx="18">
                  <c:v>1.0462399950483814E-3</c:v>
                </c:pt>
                <c:pt idx="27">
                  <c:v>6.3527999736834317E-4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E0-4AE6-B3AB-9BA1898EAA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-34049</c:v>
                </c:pt>
                <c:pt idx="1">
                  <c:v>-25459</c:v>
                </c:pt>
                <c:pt idx="2">
                  <c:v>-25406</c:v>
                </c:pt>
                <c:pt idx="3">
                  <c:v>-21935</c:v>
                </c:pt>
                <c:pt idx="4">
                  <c:v>-8453</c:v>
                </c:pt>
                <c:pt idx="5">
                  <c:v>-5834</c:v>
                </c:pt>
                <c:pt idx="6">
                  <c:v>-4729</c:v>
                </c:pt>
                <c:pt idx="7">
                  <c:v>-3770</c:v>
                </c:pt>
                <c:pt idx="8">
                  <c:v>-3667</c:v>
                </c:pt>
                <c:pt idx="9">
                  <c:v>-3654</c:v>
                </c:pt>
                <c:pt idx="10">
                  <c:v>-3631</c:v>
                </c:pt>
                <c:pt idx="11">
                  <c:v>-3441</c:v>
                </c:pt>
                <c:pt idx="12">
                  <c:v>-3378</c:v>
                </c:pt>
                <c:pt idx="13">
                  <c:v>-2758</c:v>
                </c:pt>
                <c:pt idx="14">
                  <c:v>-1460</c:v>
                </c:pt>
                <c:pt idx="15">
                  <c:v>-1191</c:v>
                </c:pt>
                <c:pt idx="16">
                  <c:v>-1181</c:v>
                </c:pt>
                <c:pt idx="17">
                  <c:v>-1171</c:v>
                </c:pt>
                <c:pt idx="18">
                  <c:v>-1118</c:v>
                </c:pt>
                <c:pt idx="19">
                  <c:v>0</c:v>
                </c:pt>
                <c:pt idx="20">
                  <c:v>2309</c:v>
                </c:pt>
                <c:pt idx="21">
                  <c:v>2313</c:v>
                </c:pt>
                <c:pt idx="22">
                  <c:v>2319</c:v>
                </c:pt>
                <c:pt idx="23">
                  <c:v>3885</c:v>
                </c:pt>
                <c:pt idx="24">
                  <c:v>6065</c:v>
                </c:pt>
                <c:pt idx="25">
                  <c:v>6072</c:v>
                </c:pt>
                <c:pt idx="26">
                  <c:v>6095</c:v>
                </c:pt>
                <c:pt idx="27">
                  <c:v>8429</c:v>
                </c:pt>
                <c:pt idx="28">
                  <c:v>19556</c:v>
                </c:pt>
                <c:pt idx="29">
                  <c:v>25401</c:v>
                </c:pt>
                <c:pt idx="30">
                  <c:v>25404</c:v>
                </c:pt>
                <c:pt idx="31">
                  <c:v>25407</c:v>
                </c:pt>
                <c:pt idx="32">
                  <c:v>25543</c:v>
                </c:pt>
                <c:pt idx="33">
                  <c:v>25550</c:v>
                </c:pt>
                <c:pt idx="34">
                  <c:v>25706</c:v>
                </c:pt>
                <c:pt idx="35">
                  <c:v>26724</c:v>
                </c:pt>
                <c:pt idx="36">
                  <c:v>26724.5</c:v>
                </c:pt>
                <c:pt idx="37">
                  <c:v>26871</c:v>
                </c:pt>
                <c:pt idx="38">
                  <c:v>30084</c:v>
                </c:pt>
                <c:pt idx="39">
                  <c:v>30528</c:v>
                </c:pt>
                <c:pt idx="40">
                  <c:v>30639</c:v>
                </c:pt>
                <c:pt idx="41">
                  <c:v>31719</c:v>
                </c:pt>
                <c:pt idx="42">
                  <c:v>32622</c:v>
                </c:pt>
                <c:pt idx="43">
                  <c:v>32978</c:v>
                </c:pt>
                <c:pt idx="44">
                  <c:v>32988</c:v>
                </c:pt>
                <c:pt idx="45">
                  <c:v>34003</c:v>
                </c:pt>
                <c:pt idx="46">
                  <c:v>34003</c:v>
                </c:pt>
                <c:pt idx="47">
                  <c:v>34006</c:v>
                </c:pt>
                <c:pt idx="48">
                  <c:v>34006.5</c:v>
                </c:pt>
                <c:pt idx="49">
                  <c:v>35281</c:v>
                </c:pt>
                <c:pt idx="50">
                  <c:v>35284</c:v>
                </c:pt>
                <c:pt idx="51">
                  <c:v>36509</c:v>
                </c:pt>
                <c:pt idx="52">
                  <c:v>36542</c:v>
                </c:pt>
                <c:pt idx="53">
                  <c:v>37545.5</c:v>
                </c:pt>
                <c:pt idx="54">
                  <c:v>37704</c:v>
                </c:pt>
                <c:pt idx="55">
                  <c:v>37710</c:v>
                </c:pt>
                <c:pt idx="56">
                  <c:v>37710.5</c:v>
                </c:pt>
                <c:pt idx="57">
                  <c:v>37711</c:v>
                </c:pt>
                <c:pt idx="58">
                  <c:v>37711</c:v>
                </c:pt>
                <c:pt idx="59">
                  <c:v>37740</c:v>
                </c:pt>
                <c:pt idx="60">
                  <c:v>37890</c:v>
                </c:pt>
                <c:pt idx="61">
                  <c:v>38744</c:v>
                </c:pt>
                <c:pt idx="62">
                  <c:v>38802</c:v>
                </c:pt>
                <c:pt idx="63">
                  <c:v>38835</c:v>
                </c:pt>
                <c:pt idx="64">
                  <c:v>38915</c:v>
                </c:pt>
                <c:pt idx="65">
                  <c:v>38952</c:v>
                </c:pt>
                <c:pt idx="66">
                  <c:v>38965</c:v>
                </c:pt>
                <c:pt idx="67">
                  <c:v>38975</c:v>
                </c:pt>
                <c:pt idx="68">
                  <c:v>39997</c:v>
                </c:pt>
                <c:pt idx="69">
                  <c:v>40070</c:v>
                </c:pt>
                <c:pt idx="70">
                  <c:v>40110</c:v>
                </c:pt>
                <c:pt idx="71">
                  <c:v>41235</c:v>
                </c:pt>
                <c:pt idx="72">
                  <c:v>41248</c:v>
                </c:pt>
                <c:pt idx="73">
                  <c:v>41298</c:v>
                </c:pt>
                <c:pt idx="74">
                  <c:v>42456</c:v>
                </c:pt>
                <c:pt idx="75">
                  <c:v>42496</c:v>
                </c:pt>
                <c:pt idx="76">
                  <c:v>42566</c:v>
                </c:pt>
                <c:pt idx="77">
                  <c:v>42609</c:v>
                </c:pt>
                <c:pt idx="78">
                  <c:v>42609.5</c:v>
                </c:pt>
                <c:pt idx="79">
                  <c:v>43701</c:v>
                </c:pt>
                <c:pt idx="80">
                  <c:v>43731</c:v>
                </c:pt>
                <c:pt idx="81">
                  <c:v>43741</c:v>
                </c:pt>
                <c:pt idx="82">
                  <c:v>43785</c:v>
                </c:pt>
                <c:pt idx="83">
                  <c:v>44839</c:v>
                </c:pt>
                <c:pt idx="84">
                  <c:v>44972</c:v>
                </c:pt>
                <c:pt idx="85">
                  <c:v>45012</c:v>
                </c:pt>
                <c:pt idx="86">
                  <c:v>45052</c:v>
                </c:pt>
                <c:pt idx="87">
                  <c:v>46044</c:v>
                </c:pt>
                <c:pt idx="88">
                  <c:v>46084</c:v>
                </c:pt>
                <c:pt idx="89">
                  <c:v>46167</c:v>
                </c:pt>
                <c:pt idx="90">
                  <c:v>47355</c:v>
                </c:pt>
                <c:pt idx="91">
                  <c:v>47415</c:v>
                </c:pt>
                <c:pt idx="92">
                  <c:v>47518</c:v>
                </c:pt>
                <c:pt idx="93">
                  <c:v>47608</c:v>
                </c:pt>
                <c:pt idx="94">
                  <c:v>48520</c:v>
                </c:pt>
                <c:pt idx="95">
                  <c:v>48656</c:v>
                </c:pt>
                <c:pt idx="96">
                  <c:v>48706</c:v>
                </c:pt>
                <c:pt idx="97">
                  <c:v>48746</c:v>
                </c:pt>
                <c:pt idx="98">
                  <c:v>49808</c:v>
                </c:pt>
                <c:pt idx="99">
                  <c:v>49861</c:v>
                </c:pt>
                <c:pt idx="100">
                  <c:v>49891</c:v>
                </c:pt>
                <c:pt idx="101">
                  <c:v>50734</c:v>
                </c:pt>
                <c:pt idx="102">
                  <c:v>50830</c:v>
                </c:pt>
                <c:pt idx="103">
                  <c:v>50830.5</c:v>
                </c:pt>
                <c:pt idx="104">
                  <c:v>51059</c:v>
                </c:pt>
                <c:pt idx="105">
                  <c:v>51066</c:v>
                </c:pt>
                <c:pt idx="106">
                  <c:v>51149</c:v>
                </c:pt>
                <c:pt idx="107">
                  <c:v>51169</c:v>
                </c:pt>
                <c:pt idx="108">
                  <c:v>52084.5</c:v>
                </c:pt>
                <c:pt idx="109">
                  <c:v>52085</c:v>
                </c:pt>
                <c:pt idx="110">
                  <c:v>52247</c:v>
                </c:pt>
                <c:pt idx="111">
                  <c:v>52274</c:v>
                </c:pt>
                <c:pt idx="112">
                  <c:v>52287</c:v>
                </c:pt>
                <c:pt idx="113">
                  <c:v>52297</c:v>
                </c:pt>
                <c:pt idx="114">
                  <c:v>52297.5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0">
                  <c:v>-6.311999459285289E-5</c:v>
                </c:pt>
                <c:pt idx="21">
                  <c:v>2.2616000205744058E-4</c:v>
                </c:pt>
                <c:pt idx="22">
                  <c:v>-2.3992000205907971E-4</c:v>
                </c:pt>
                <c:pt idx="24">
                  <c:v>-2.9291999962879345E-3</c:v>
                </c:pt>
                <c:pt idx="25">
                  <c:v>-4.1729599979589693E-3</c:v>
                </c:pt>
                <c:pt idx="26">
                  <c:v>-2.7595999999903142E-3</c:v>
                </c:pt>
                <c:pt idx="28">
                  <c:v>-2.4100800001178868E-3</c:v>
                </c:pt>
                <c:pt idx="42">
                  <c:v>-1.4076960003876593E-2</c:v>
                </c:pt>
                <c:pt idx="44">
                  <c:v>-9.4078399997670203E-3</c:v>
                </c:pt>
                <c:pt idx="47">
                  <c:v>-9.0860800046357326E-3</c:v>
                </c:pt>
                <c:pt idx="48">
                  <c:v>-1.3224920003267471E-2</c:v>
                </c:pt>
                <c:pt idx="55">
                  <c:v>-1.0512799999560229E-2</c:v>
                </c:pt>
                <c:pt idx="56">
                  <c:v>-1.2751640002534259E-2</c:v>
                </c:pt>
                <c:pt idx="58">
                  <c:v>-8.8904800068121403E-3</c:v>
                </c:pt>
                <c:pt idx="77">
                  <c:v>-1.0167120002734009E-2</c:v>
                </c:pt>
                <c:pt idx="78">
                  <c:v>-1.3805960006720852E-2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E0-4AE6-B3AB-9BA1898EAA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-34049</c:v>
                </c:pt>
                <c:pt idx="1">
                  <c:v>-25459</c:v>
                </c:pt>
                <c:pt idx="2">
                  <c:v>-25406</c:v>
                </c:pt>
                <c:pt idx="3">
                  <c:v>-21935</c:v>
                </c:pt>
                <c:pt idx="4">
                  <c:v>-8453</c:v>
                </c:pt>
                <c:pt idx="5">
                  <c:v>-5834</c:v>
                </c:pt>
                <c:pt idx="6">
                  <c:v>-4729</c:v>
                </c:pt>
                <c:pt idx="7">
                  <c:v>-3770</c:v>
                </c:pt>
                <c:pt idx="8">
                  <c:v>-3667</c:v>
                </c:pt>
                <c:pt idx="9">
                  <c:v>-3654</c:v>
                </c:pt>
                <c:pt idx="10">
                  <c:v>-3631</c:v>
                </c:pt>
                <c:pt idx="11">
                  <c:v>-3441</c:v>
                </c:pt>
                <c:pt idx="12">
                  <c:v>-3378</c:v>
                </c:pt>
                <c:pt idx="13">
                  <c:v>-2758</c:v>
                </c:pt>
                <c:pt idx="14">
                  <c:v>-1460</c:v>
                </c:pt>
                <c:pt idx="15">
                  <c:v>-1191</c:v>
                </c:pt>
                <c:pt idx="16">
                  <c:v>-1181</c:v>
                </c:pt>
                <c:pt idx="17">
                  <c:v>-1171</c:v>
                </c:pt>
                <c:pt idx="18">
                  <c:v>-1118</c:v>
                </c:pt>
                <c:pt idx="19">
                  <c:v>0</c:v>
                </c:pt>
                <c:pt idx="20">
                  <c:v>2309</c:v>
                </c:pt>
                <c:pt idx="21">
                  <c:v>2313</c:v>
                </c:pt>
                <c:pt idx="22">
                  <c:v>2319</c:v>
                </c:pt>
                <c:pt idx="23">
                  <c:v>3885</c:v>
                </c:pt>
                <c:pt idx="24">
                  <c:v>6065</c:v>
                </c:pt>
                <c:pt idx="25">
                  <c:v>6072</c:v>
                </c:pt>
                <c:pt idx="26">
                  <c:v>6095</c:v>
                </c:pt>
                <c:pt idx="27">
                  <c:v>8429</c:v>
                </c:pt>
                <c:pt idx="28">
                  <c:v>19556</c:v>
                </c:pt>
                <c:pt idx="29">
                  <c:v>25401</c:v>
                </c:pt>
                <c:pt idx="30">
                  <c:v>25404</c:v>
                </c:pt>
                <c:pt idx="31">
                  <c:v>25407</c:v>
                </c:pt>
                <c:pt idx="32">
                  <c:v>25543</c:v>
                </c:pt>
                <c:pt idx="33">
                  <c:v>25550</c:v>
                </c:pt>
                <c:pt idx="34">
                  <c:v>25706</c:v>
                </c:pt>
                <c:pt idx="35">
                  <c:v>26724</c:v>
                </c:pt>
                <c:pt idx="36">
                  <c:v>26724.5</c:v>
                </c:pt>
                <c:pt idx="37">
                  <c:v>26871</c:v>
                </c:pt>
                <c:pt idx="38">
                  <c:v>30084</c:v>
                </c:pt>
                <c:pt idx="39">
                  <c:v>30528</c:v>
                </c:pt>
                <c:pt idx="40">
                  <c:v>30639</c:v>
                </c:pt>
                <c:pt idx="41">
                  <c:v>31719</c:v>
                </c:pt>
                <c:pt idx="42">
                  <c:v>32622</c:v>
                </c:pt>
                <c:pt idx="43">
                  <c:v>32978</c:v>
                </c:pt>
                <c:pt idx="44">
                  <c:v>32988</c:v>
                </c:pt>
                <c:pt idx="45">
                  <c:v>34003</c:v>
                </c:pt>
                <c:pt idx="46">
                  <c:v>34003</c:v>
                </c:pt>
                <c:pt idx="47">
                  <c:v>34006</c:v>
                </c:pt>
                <c:pt idx="48">
                  <c:v>34006.5</c:v>
                </c:pt>
                <c:pt idx="49">
                  <c:v>35281</c:v>
                </c:pt>
                <c:pt idx="50">
                  <c:v>35284</c:v>
                </c:pt>
                <c:pt idx="51">
                  <c:v>36509</c:v>
                </c:pt>
                <c:pt idx="52">
                  <c:v>36542</c:v>
                </c:pt>
                <c:pt idx="53">
                  <c:v>37545.5</c:v>
                </c:pt>
                <c:pt idx="54">
                  <c:v>37704</c:v>
                </c:pt>
                <c:pt idx="55">
                  <c:v>37710</c:v>
                </c:pt>
                <c:pt idx="56">
                  <c:v>37710.5</c:v>
                </c:pt>
                <c:pt idx="57">
                  <c:v>37711</c:v>
                </c:pt>
                <c:pt idx="58">
                  <c:v>37711</c:v>
                </c:pt>
                <c:pt idx="59">
                  <c:v>37740</c:v>
                </c:pt>
                <c:pt idx="60">
                  <c:v>37890</c:v>
                </c:pt>
                <c:pt idx="61">
                  <c:v>38744</c:v>
                </c:pt>
                <c:pt idx="62">
                  <c:v>38802</c:v>
                </c:pt>
                <c:pt idx="63">
                  <c:v>38835</c:v>
                </c:pt>
                <c:pt idx="64">
                  <c:v>38915</c:v>
                </c:pt>
                <c:pt idx="65">
                  <c:v>38952</c:v>
                </c:pt>
                <c:pt idx="66">
                  <c:v>38965</c:v>
                </c:pt>
                <c:pt idx="67">
                  <c:v>38975</c:v>
                </c:pt>
                <c:pt idx="68">
                  <c:v>39997</c:v>
                </c:pt>
                <c:pt idx="69">
                  <c:v>40070</c:v>
                </c:pt>
                <c:pt idx="70">
                  <c:v>40110</c:v>
                </c:pt>
                <c:pt idx="71">
                  <c:v>41235</c:v>
                </c:pt>
                <c:pt idx="72">
                  <c:v>41248</c:v>
                </c:pt>
                <c:pt idx="73">
                  <c:v>41298</c:v>
                </c:pt>
                <c:pt idx="74">
                  <c:v>42456</c:v>
                </c:pt>
                <c:pt idx="75">
                  <c:v>42496</c:v>
                </c:pt>
                <c:pt idx="76">
                  <c:v>42566</c:v>
                </c:pt>
                <c:pt idx="77">
                  <c:v>42609</c:v>
                </c:pt>
                <c:pt idx="78">
                  <c:v>42609.5</c:v>
                </c:pt>
                <c:pt idx="79">
                  <c:v>43701</c:v>
                </c:pt>
                <c:pt idx="80">
                  <c:v>43731</c:v>
                </c:pt>
                <c:pt idx="81">
                  <c:v>43741</c:v>
                </c:pt>
                <c:pt idx="82">
                  <c:v>43785</c:v>
                </c:pt>
                <c:pt idx="83">
                  <c:v>44839</c:v>
                </c:pt>
                <c:pt idx="84">
                  <c:v>44972</c:v>
                </c:pt>
                <c:pt idx="85">
                  <c:v>45012</c:v>
                </c:pt>
                <c:pt idx="86">
                  <c:v>45052</c:v>
                </c:pt>
                <c:pt idx="87">
                  <c:v>46044</c:v>
                </c:pt>
                <c:pt idx="88">
                  <c:v>46084</c:v>
                </c:pt>
                <c:pt idx="89">
                  <c:v>46167</c:v>
                </c:pt>
                <c:pt idx="90">
                  <c:v>47355</c:v>
                </c:pt>
                <c:pt idx="91">
                  <c:v>47415</c:v>
                </c:pt>
                <c:pt idx="92">
                  <c:v>47518</c:v>
                </c:pt>
                <c:pt idx="93">
                  <c:v>47608</c:v>
                </c:pt>
                <c:pt idx="94">
                  <c:v>48520</c:v>
                </c:pt>
                <c:pt idx="95">
                  <c:v>48656</c:v>
                </c:pt>
                <c:pt idx="96">
                  <c:v>48706</c:v>
                </c:pt>
                <c:pt idx="97">
                  <c:v>48746</c:v>
                </c:pt>
                <c:pt idx="98">
                  <c:v>49808</c:v>
                </c:pt>
                <c:pt idx="99">
                  <c:v>49861</c:v>
                </c:pt>
                <c:pt idx="100">
                  <c:v>49891</c:v>
                </c:pt>
                <c:pt idx="101">
                  <c:v>50734</c:v>
                </c:pt>
                <c:pt idx="102">
                  <c:v>50830</c:v>
                </c:pt>
                <c:pt idx="103">
                  <c:v>50830.5</c:v>
                </c:pt>
                <c:pt idx="104">
                  <c:v>51059</c:v>
                </c:pt>
                <c:pt idx="105">
                  <c:v>51066</c:v>
                </c:pt>
                <c:pt idx="106">
                  <c:v>51149</c:v>
                </c:pt>
                <c:pt idx="107">
                  <c:v>51169</c:v>
                </c:pt>
                <c:pt idx="108">
                  <c:v>52084.5</c:v>
                </c:pt>
                <c:pt idx="109">
                  <c:v>52085</c:v>
                </c:pt>
                <c:pt idx="110">
                  <c:v>52247</c:v>
                </c:pt>
                <c:pt idx="111">
                  <c:v>52274</c:v>
                </c:pt>
                <c:pt idx="112">
                  <c:v>52287</c:v>
                </c:pt>
                <c:pt idx="113">
                  <c:v>52297</c:v>
                </c:pt>
                <c:pt idx="114">
                  <c:v>52297.5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3">
                  <c:v>-1.0868000026675873E-3</c:v>
                </c:pt>
                <c:pt idx="29">
                  <c:v>-8.649679999507498E-3</c:v>
                </c:pt>
                <c:pt idx="30">
                  <c:v>-8.9827199990395457E-3</c:v>
                </c:pt>
                <c:pt idx="31">
                  <c:v>-8.7157600064529106E-3</c:v>
                </c:pt>
                <c:pt idx="32">
                  <c:v>-8.5802399989916012E-3</c:v>
                </c:pt>
                <c:pt idx="33">
                  <c:v>-1.1324000006425194E-2</c:v>
                </c:pt>
                <c:pt idx="34">
                  <c:v>-1.0342080000555143E-2</c:v>
                </c:pt>
                <c:pt idx="35">
                  <c:v>-8.1403200019849464E-3</c:v>
                </c:pt>
                <c:pt idx="36">
                  <c:v>-1.5879159996984527E-2</c:v>
                </c:pt>
                <c:pt idx="37">
                  <c:v>-1.2039280001772568E-2</c:v>
                </c:pt>
                <c:pt idx="38">
                  <c:v>-9.725120005896315E-3</c:v>
                </c:pt>
                <c:pt idx="39">
                  <c:v>-9.7150399960810319E-3</c:v>
                </c:pt>
                <c:pt idx="40">
                  <c:v>-1.0537520000070799E-2</c:v>
                </c:pt>
                <c:pt idx="41">
                  <c:v>-9.731919999467209E-3</c:v>
                </c:pt>
                <c:pt idx="43">
                  <c:v>-9.9610401812242344E-3</c:v>
                </c:pt>
                <c:pt idx="45">
                  <c:v>-9.573039882525336E-3</c:v>
                </c:pt>
                <c:pt idx="46">
                  <c:v>-7.6930400027777068E-3</c:v>
                </c:pt>
                <c:pt idx="49">
                  <c:v>-1.0418080128147267E-2</c:v>
                </c:pt>
                <c:pt idx="50">
                  <c:v>-1.0401119892776478E-2</c:v>
                </c:pt>
                <c:pt idx="51">
                  <c:v>-1.0269120044540614E-2</c:v>
                </c:pt>
                <c:pt idx="52">
                  <c:v>-9.9825599318137392E-3</c:v>
                </c:pt>
                <c:pt idx="53">
                  <c:v>-8.6344400042435154E-3</c:v>
                </c:pt>
                <c:pt idx="54">
                  <c:v>-1.1306719956337474E-2</c:v>
                </c:pt>
                <c:pt idx="57">
                  <c:v>-8.9904800042859279E-3</c:v>
                </c:pt>
                <c:pt idx="59">
                  <c:v>-1.0993199990480207E-2</c:v>
                </c:pt>
                <c:pt idx="60">
                  <c:v>-1.1555199773283675E-2</c:v>
                </c:pt>
                <c:pt idx="61">
                  <c:v>-1.2933920006616972E-2</c:v>
                </c:pt>
                <c:pt idx="62">
                  <c:v>-1.2759360164636746E-2</c:v>
                </c:pt>
                <c:pt idx="63">
                  <c:v>-1.2472800044633914E-2</c:v>
                </c:pt>
                <c:pt idx="64">
                  <c:v>-1.2527200051408727E-2</c:v>
                </c:pt>
                <c:pt idx="65">
                  <c:v>-1.227135986846406E-2</c:v>
                </c:pt>
                <c:pt idx="66">
                  <c:v>-1.1781200169934891E-2</c:v>
                </c:pt>
                <c:pt idx="67">
                  <c:v>-1.2958000224898569E-2</c:v>
                </c:pt>
                <c:pt idx="68">
                  <c:v>-1.2156960154243279E-2</c:v>
                </c:pt>
                <c:pt idx="69">
                  <c:v>-1.2367599891149439E-2</c:v>
                </c:pt>
                <c:pt idx="70">
                  <c:v>-1.2464799961890094E-2</c:v>
                </c:pt>
                <c:pt idx="71">
                  <c:v>-1.3334799878066406E-2</c:v>
                </c:pt>
                <c:pt idx="72">
                  <c:v>-1.3374640024267137E-2</c:v>
                </c:pt>
                <c:pt idx="73">
                  <c:v>-1.3188640208682045E-2</c:v>
                </c:pt>
                <c:pt idx="74">
                  <c:v>-1.4652080193627626E-2</c:v>
                </c:pt>
                <c:pt idx="75">
                  <c:v>-1.4119280123850331E-2</c:v>
                </c:pt>
                <c:pt idx="76">
                  <c:v>-1.4446879933529999E-2</c:v>
                </c:pt>
                <c:pt idx="79">
                  <c:v>-1.4933680140529759E-2</c:v>
                </c:pt>
                <c:pt idx="80">
                  <c:v>-1.4854079847282264E-2</c:v>
                </c:pt>
                <c:pt idx="81">
                  <c:v>-1.5270880176103674E-2</c:v>
                </c:pt>
                <c:pt idx="82">
                  <c:v>-1.4718800004629884E-2</c:v>
                </c:pt>
                <c:pt idx="83">
                  <c:v>-1.5903520194115117E-2</c:v>
                </c:pt>
                <c:pt idx="84">
                  <c:v>-1.5814960141142365E-2</c:v>
                </c:pt>
                <c:pt idx="85">
                  <c:v>-1.5432159809279256E-2</c:v>
                </c:pt>
                <c:pt idx="86">
                  <c:v>-1.5379360134829767E-2</c:v>
                </c:pt>
                <c:pt idx="87">
                  <c:v>-1.5837920029298402E-2</c:v>
                </c:pt>
                <c:pt idx="88">
                  <c:v>-1.5685120059060864E-2</c:v>
                </c:pt>
                <c:pt idx="89">
                  <c:v>-1.5792559890542179E-2</c:v>
                </c:pt>
                <c:pt idx="90">
                  <c:v>-1.6226399791776203E-2</c:v>
                </c:pt>
                <c:pt idx="91">
                  <c:v>-1.565719980862923E-2</c:v>
                </c:pt>
                <c:pt idx="92">
                  <c:v>-1.6398240171838552E-2</c:v>
                </c:pt>
                <c:pt idx="93">
                  <c:v>-1.6209440138482023E-2</c:v>
                </c:pt>
                <c:pt idx="94">
                  <c:v>-1.6643599781673402E-2</c:v>
                </c:pt>
                <c:pt idx="95">
                  <c:v>-1.5928079970763065E-2</c:v>
                </c:pt>
                <c:pt idx="96">
                  <c:v>-1.7212080179888289E-2</c:v>
                </c:pt>
                <c:pt idx="97">
                  <c:v>-1.7989280007896014E-2</c:v>
                </c:pt>
                <c:pt idx="98">
                  <c:v>-1.7855439982668031E-2</c:v>
                </c:pt>
                <c:pt idx="99">
                  <c:v>-1.777247991412878E-2</c:v>
                </c:pt>
                <c:pt idx="100">
                  <c:v>-1.7682880010397639E-2</c:v>
                </c:pt>
                <c:pt idx="101">
                  <c:v>-1.8517119999160059E-2</c:v>
                </c:pt>
                <c:pt idx="102">
                  <c:v>-1.9074400006502401E-2</c:v>
                </c:pt>
                <c:pt idx="103">
                  <c:v>-2.3213239997858182E-2</c:v>
                </c:pt>
                <c:pt idx="104">
                  <c:v>-1.9053120166063309E-2</c:v>
                </c:pt>
                <c:pt idx="105">
                  <c:v>-1.8806880005286075E-2</c:v>
                </c:pt>
                <c:pt idx="106">
                  <c:v>-1.9334319978952408E-2</c:v>
                </c:pt>
                <c:pt idx="107">
                  <c:v>-1.9017919796169735E-2</c:v>
                </c:pt>
                <c:pt idx="108">
                  <c:v>-1.7623960004129913E-2</c:v>
                </c:pt>
                <c:pt idx="109">
                  <c:v>-2.0662800008722115E-2</c:v>
                </c:pt>
                <c:pt idx="110">
                  <c:v>-2.0426959774340503E-2</c:v>
                </c:pt>
                <c:pt idx="111">
                  <c:v>-2.0244319995981641E-2</c:v>
                </c:pt>
                <c:pt idx="112">
                  <c:v>-2.0224159889039584E-2</c:v>
                </c:pt>
                <c:pt idx="113">
                  <c:v>-2.0130960001552012E-2</c:v>
                </c:pt>
                <c:pt idx="114">
                  <c:v>-1.0069800002384E-2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E0-4AE6-B3AB-9BA1898EAA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-34049</c:v>
                </c:pt>
                <c:pt idx="1">
                  <c:v>-25459</c:v>
                </c:pt>
                <c:pt idx="2">
                  <c:v>-25406</c:v>
                </c:pt>
                <c:pt idx="3">
                  <c:v>-21935</c:v>
                </c:pt>
                <c:pt idx="4">
                  <c:v>-8453</c:v>
                </c:pt>
                <c:pt idx="5">
                  <c:v>-5834</c:v>
                </c:pt>
                <c:pt idx="6">
                  <c:v>-4729</c:v>
                </c:pt>
                <c:pt idx="7">
                  <c:v>-3770</c:v>
                </c:pt>
                <c:pt idx="8">
                  <c:v>-3667</c:v>
                </c:pt>
                <c:pt idx="9">
                  <c:v>-3654</c:v>
                </c:pt>
                <c:pt idx="10">
                  <c:v>-3631</c:v>
                </c:pt>
                <c:pt idx="11">
                  <c:v>-3441</c:v>
                </c:pt>
                <c:pt idx="12">
                  <c:v>-3378</c:v>
                </c:pt>
                <c:pt idx="13">
                  <c:v>-2758</c:v>
                </c:pt>
                <c:pt idx="14">
                  <c:v>-1460</c:v>
                </c:pt>
                <c:pt idx="15">
                  <c:v>-1191</c:v>
                </c:pt>
                <c:pt idx="16">
                  <c:v>-1181</c:v>
                </c:pt>
                <c:pt idx="17">
                  <c:v>-1171</c:v>
                </c:pt>
                <c:pt idx="18">
                  <c:v>-1118</c:v>
                </c:pt>
                <c:pt idx="19">
                  <c:v>0</c:v>
                </c:pt>
                <c:pt idx="20">
                  <c:v>2309</c:v>
                </c:pt>
                <c:pt idx="21">
                  <c:v>2313</c:v>
                </c:pt>
                <c:pt idx="22">
                  <c:v>2319</c:v>
                </c:pt>
                <c:pt idx="23">
                  <c:v>3885</c:v>
                </c:pt>
                <c:pt idx="24">
                  <c:v>6065</c:v>
                </c:pt>
                <c:pt idx="25">
                  <c:v>6072</c:v>
                </c:pt>
                <c:pt idx="26">
                  <c:v>6095</c:v>
                </c:pt>
                <c:pt idx="27">
                  <c:v>8429</c:v>
                </c:pt>
                <c:pt idx="28">
                  <c:v>19556</c:v>
                </c:pt>
                <c:pt idx="29">
                  <c:v>25401</c:v>
                </c:pt>
                <c:pt idx="30">
                  <c:v>25404</c:v>
                </c:pt>
                <c:pt idx="31">
                  <c:v>25407</c:v>
                </c:pt>
                <c:pt idx="32">
                  <c:v>25543</c:v>
                </c:pt>
                <c:pt idx="33">
                  <c:v>25550</c:v>
                </c:pt>
                <c:pt idx="34">
                  <c:v>25706</c:v>
                </c:pt>
                <c:pt idx="35">
                  <c:v>26724</c:v>
                </c:pt>
                <c:pt idx="36">
                  <c:v>26724.5</c:v>
                </c:pt>
                <c:pt idx="37">
                  <c:v>26871</c:v>
                </c:pt>
                <c:pt idx="38">
                  <c:v>30084</c:v>
                </c:pt>
                <c:pt idx="39">
                  <c:v>30528</c:v>
                </c:pt>
                <c:pt idx="40">
                  <c:v>30639</c:v>
                </c:pt>
                <c:pt idx="41">
                  <c:v>31719</c:v>
                </c:pt>
                <c:pt idx="42">
                  <c:v>32622</c:v>
                </c:pt>
                <c:pt idx="43">
                  <c:v>32978</c:v>
                </c:pt>
                <c:pt idx="44">
                  <c:v>32988</c:v>
                </c:pt>
                <c:pt idx="45">
                  <c:v>34003</c:v>
                </c:pt>
                <c:pt idx="46">
                  <c:v>34003</c:v>
                </c:pt>
                <c:pt idx="47">
                  <c:v>34006</c:v>
                </c:pt>
                <c:pt idx="48">
                  <c:v>34006.5</c:v>
                </c:pt>
                <c:pt idx="49">
                  <c:v>35281</c:v>
                </c:pt>
                <c:pt idx="50">
                  <c:v>35284</c:v>
                </c:pt>
                <c:pt idx="51">
                  <c:v>36509</c:v>
                </c:pt>
                <c:pt idx="52">
                  <c:v>36542</c:v>
                </c:pt>
                <c:pt idx="53">
                  <c:v>37545.5</c:v>
                </c:pt>
                <c:pt idx="54">
                  <c:v>37704</c:v>
                </c:pt>
                <c:pt idx="55">
                  <c:v>37710</c:v>
                </c:pt>
                <c:pt idx="56">
                  <c:v>37710.5</c:v>
                </c:pt>
                <c:pt idx="57">
                  <c:v>37711</c:v>
                </c:pt>
                <c:pt idx="58">
                  <c:v>37711</c:v>
                </c:pt>
                <c:pt idx="59">
                  <c:v>37740</c:v>
                </c:pt>
                <c:pt idx="60">
                  <c:v>37890</c:v>
                </c:pt>
                <c:pt idx="61">
                  <c:v>38744</c:v>
                </c:pt>
                <c:pt idx="62">
                  <c:v>38802</c:v>
                </c:pt>
                <c:pt idx="63">
                  <c:v>38835</c:v>
                </c:pt>
                <c:pt idx="64">
                  <c:v>38915</c:v>
                </c:pt>
                <c:pt idx="65">
                  <c:v>38952</c:v>
                </c:pt>
                <c:pt idx="66">
                  <c:v>38965</c:v>
                </c:pt>
                <c:pt idx="67">
                  <c:v>38975</c:v>
                </c:pt>
                <c:pt idx="68">
                  <c:v>39997</c:v>
                </c:pt>
                <c:pt idx="69">
                  <c:v>40070</c:v>
                </c:pt>
                <c:pt idx="70">
                  <c:v>40110</c:v>
                </c:pt>
                <c:pt idx="71">
                  <c:v>41235</c:v>
                </c:pt>
                <c:pt idx="72">
                  <c:v>41248</c:v>
                </c:pt>
                <c:pt idx="73">
                  <c:v>41298</c:v>
                </c:pt>
                <c:pt idx="74">
                  <c:v>42456</c:v>
                </c:pt>
                <c:pt idx="75">
                  <c:v>42496</c:v>
                </c:pt>
                <c:pt idx="76">
                  <c:v>42566</c:v>
                </c:pt>
                <c:pt idx="77">
                  <c:v>42609</c:v>
                </c:pt>
                <c:pt idx="78">
                  <c:v>42609.5</c:v>
                </c:pt>
                <c:pt idx="79">
                  <c:v>43701</c:v>
                </c:pt>
                <c:pt idx="80">
                  <c:v>43731</c:v>
                </c:pt>
                <c:pt idx="81">
                  <c:v>43741</c:v>
                </c:pt>
                <c:pt idx="82">
                  <c:v>43785</c:v>
                </c:pt>
                <c:pt idx="83">
                  <c:v>44839</c:v>
                </c:pt>
                <c:pt idx="84">
                  <c:v>44972</c:v>
                </c:pt>
                <c:pt idx="85">
                  <c:v>45012</c:v>
                </c:pt>
                <c:pt idx="86">
                  <c:v>45052</c:v>
                </c:pt>
                <c:pt idx="87">
                  <c:v>46044</c:v>
                </c:pt>
                <c:pt idx="88">
                  <c:v>46084</c:v>
                </c:pt>
                <c:pt idx="89">
                  <c:v>46167</c:v>
                </c:pt>
                <c:pt idx="90">
                  <c:v>47355</c:v>
                </c:pt>
                <c:pt idx="91">
                  <c:v>47415</c:v>
                </c:pt>
                <c:pt idx="92">
                  <c:v>47518</c:v>
                </c:pt>
                <c:pt idx="93">
                  <c:v>47608</c:v>
                </c:pt>
                <c:pt idx="94">
                  <c:v>48520</c:v>
                </c:pt>
                <c:pt idx="95">
                  <c:v>48656</c:v>
                </c:pt>
                <c:pt idx="96">
                  <c:v>48706</c:v>
                </c:pt>
                <c:pt idx="97">
                  <c:v>48746</c:v>
                </c:pt>
                <c:pt idx="98">
                  <c:v>49808</c:v>
                </c:pt>
                <c:pt idx="99">
                  <c:v>49861</c:v>
                </c:pt>
                <c:pt idx="100">
                  <c:v>49891</c:v>
                </c:pt>
                <c:pt idx="101">
                  <c:v>50734</c:v>
                </c:pt>
                <c:pt idx="102">
                  <c:v>50830</c:v>
                </c:pt>
                <c:pt idx="103">
                  <c:v>50830.5</c:v>
                </c:pt>
                <c:pt idx="104">
                  <c:v>51059</c:v>
                </c:pt>
                <c:pt idx="105">
                  <c:v>51066</c:v>
                </c:pt>
                <c:pt idx="106">
                  <c:v>51149</c:v>
                </c:pt>
                <c:pt idx="107">
                  <c:v>51169</c:v>
                </c:pt>
                <c:pt idx="108">
                  <c:v>52084.5</c:v>
                </c:pt>
                <c:pt idx="109">
                  <c:v>52085</c:v>
                </c:pt>
                <c:pt idx="110">
                  <c:v>52247</c:v>
                </c:pt>
                <c:pt idx="111">
                  <c:v>52274</c:v>
                </c:pt>
                <c:pt idx="112">
                  <c:v>52287</c:v>
                </c:pt>
                <c:pt idx="113">
                  <c:v>52297</c:v>
                </c:pt>
                <c:pt idx="114">
                  <c:v>52297.5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E0-4AE6-B3AB-9BA1898EAA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-34049</c:v>
                </c:pt>
                <c:pt idx="1">
                  <c:v>-25459</c:v>
                </c:pt>
                <c:pt idx="2">
                  <c:v>-25406</c:v>
                </c:pt>
                <c:pt idx="3">
                  <c:v>-21935</c:v>
                </c:pt>
                <c:pt idx="4">
                  <c:v>-8453</c:v>
                </c:pt>
                <c:pt idx="5">
                  <c:v>-5834</c:v>
                </c:pt>
                <c:pt idx="6">
                  <c:v>-4729</c:v>
                </c:pt>
                <c:pt idx="7">
                  <c:v>-3770</c:v>
                </c:pt>
                <c:pt idx="8">
                  <c:v>-3667</c:v>
                </c:pt>
                <c:pt idx="9">
                  <c:v>-3654</c:v>
                </c:pt>
                <c:pt idx="10">
                  <c:v>-3631</c:v>
                </c:pt>
                <c:pt idx="11">
                  <c:v>-3441</c:v>
                </c:pt>
                <c:pt idx="12">
                  <c:v>-3378</c:v>
                </c:pt>
                <c:pt idx="13">
                  <c:v>-2758</c:v>
                </c:pt>
                <c:pt idx="14">
                  <c:v>-1460</c:v>
                </c:pt>
                <c:pt idx="15">
                  <c:v>-1191</c:v>
                </c:pt>
                <c:pt idx="16">
                  <c:v>-1181</c:v>
                </c:pt>
                <c:pt idx="17">
                  <c:v>-1171</c:v>
                </c:pt>
                <c:pt idx="18">
                  <c:v>-1118</c:v>
                </c:pt>
                <c:pt idx="19">
                  <c:v>0</c:v>
                </c:pt>
                <c:pt idx="20">
                  <c:v>2309</c:v>
                </c:pt>
                <c:pt idx="21">
                  <c:v>2313</c:v>
                </c:pt>
                <c:pt idx="22">
                  <c:v>2319</c:v>
                </c:pt>
                <c:pt idx="23">
                  <c:v>3885</c:v>
                </c:pt>
                <c:pt idx="24">
                  <c:v>6065</c:v>
                </c:pt>
                <c:pt idx="25">
                  <c:v>6072</c:v>
                </c:pt>
                <c:pt idx="26">
                  <c:v>6095</c:v>
                </c:pt>
                <c:pt idx="27">
                  <c:v>8429</c:v>
                </c:pt>
                <c:pt idx="28">
                  <c:v>19556</c:v>
                </c:pt>
                <c:pt idx="29">
                  <c:v>25401</c:v>
                </c:pt>
                <c:pt idx="30">
                  <c:v>25404</c:v>
                </c:pt>
                <c:pt idx="31">
                  <c:v>25407</c:v>
                </c:pt>
                <c:pt idx="32">
                  <c:v>25543</c:v>
                </c:pt>
                <c:pt idx="33">
                  <c:v>25550</c:v>
                </c:pt>
                <c:pt idx="34">
                  <c:v>25706</c:v>
                </c:pt>
                <c:pt idx="35">
                  <c:v>26724</c:v>
                </c:pt>
                <c:pt idx="36">
                  <c:v>26724.5</c:v>
                </c:pt>
                <c:pt idx="37">
                  <c:v>26871</c:v>
                </c:pt>
                <c:pt idx="38">
                  <c:v>30084</c:v>
                </c:pt>
                <c:pt idx="39">
                  <c:v>30528</c:v>
                </c:pt>
                <c:pt idx="40">
                  <c:v>30639</c:v>
                </c:pt>
                <c:pt idx="41">
                  <c:v>31719</c:v>
                </c:pt>
                <c:pt idx="42">
                  <c:v>32622</c:v>
                </c:pt>
                <c:pt idx="43">
                  <c:v>32978</c:v>
                </c:pt>
                <c:pt idx="44">
                  <c:v>32988</c:v>
                </c:pt>
                <c:pt idx="45">
                  <c:v>34003</c:v>
                </c:pt>
                <c:pt idx="46">
                  <c:v>34003</c:v>
                </c:pt>
                <c:pt idx="47">
                  <c:v>34006</c:v>
                </c:pt>
                <c:pt idx="48">
                  <c:v>34006.5</c:v>
                </c:pt>
                <c:pt idx="49">
                  <c:v>35281</c:v>
                </c:pt>
                <c:pt idx="50">
                  <c:v>35284</c:v>
                </c:pt>
                <c:pt idx="51">
                  <c:v>36509</c:v>
                </c:pt>
                <c:pt idx="52">
                  <c:v>36542</c:v>
                </c:pt>
                <c:pt idx="53">
                  <c:v>37545.5</c:v>
                </c:pt>
                <c:pt idx="54">
                  <c:v>37704</c:v>
                </c:pt>
                <c:pt idx="55">
                  <c:v>37710</c:v>
                </c:pt>
                <c:pt idx="56">
                  <c:v>37710.5</c:v>
                </c:pt>
                <c:pt idx="57">
                  <c:v>37711</c:v>
                </c:pt>
                <c:pt idx="58">
                  <c:v>37711</c:v>
                </c:pt>
                <c:pt idx="59">
                  <c:v>37740</c:v>
                </c:pt>
                <c:pt idx="60">
                  <c:v>37890</c:v>
                </c:pt>
                <c:pt idx="61">
                  <c:v>38744</c:v>
                </c:pt>
                <c:pt idx="62">
                  <c:v>38802</c:v>
                </c:pt>
                <c:pt idx="63">
                  <c:v>38835</c:v>
                </c:pt>
                <c:pt idx="64">
                  <c:v>38915</c:v>
                </c:pt>
                <c:pt idx="65">
                  <c:v>38952</c:v>
                </c:pt>
                <c:pt idx="66">
                  <c:v>38965</c:v>
                </c:pt>
                <c:pt idx="67">
                  <c:v>38975</c:v>
                </c:pt>
                <c:pt idx="68">
                  <c:v>39997</c:v>
                </c:pt>
                <c:pt idx="69">
                  <c:v>40070</c:v>
                </c:pt>
                <c:pt idx="70">
                  <c:v>40110</c:v>
                </c:pt>
                <c:pt idx="71">
                  <c:v>41235</c:v>
                </c:pt>
                <c:pt idx="72">
                  <c:v>41248</c:v>
                </c:pt>
                <c:pt idx="73">
                  <c:v>41298</c:v>
                </c:pt>
                <c:pt idx="74">
                  <c:v>42456</c:v>
                </c:pt>
                <c:pt idx="75">
                  <c:v>42496</c:v>
                </c:pt>
                <c:pt idx="76">
                  <c:v>42566</c:v>
                </c:pt>
                <c:pt idx="77">
                  <c:v>42609</c:v>
                </c:pt>
                <c:pt idx="78">
                  <c:v>42609.5</c:v>
                </c:pt>
                <c:pt idx="79">
                  <c:v>43701</c:v>
                </c:pt>
                <c:pt idx="80">
                  <c:v>43731</c:v>
                </c:pt>
                <c:pt idx="81">
                  <c:v>43741</c:v>
                </c:pt>
                <c:pt idx="82">
                  <c:v>43785</c:v>
                </c:pt>
                <c:pt idx="83">
                  <c:v>44839</c:v>
                </c:pt>
                <c:pt idx="84">
                  <c:v>44972</c:v>
                </c:pt>
                <c:pt idx="85">
                  <c:v>45012</c:v>
                </c:pt>
                <c:pt idx="86">
                  <c:v>45052</c:v>
                </c:pt>
                <c:pt idx="87">
                  <c:v>46044</c:v>
                </c:pt>
                <c:pt idx="88">
                  <c:v>46084</c:v>
                </c:pt>
                <c:pt idx="89">
                  <c:v>46167</c:v>
                </c:pt>
                <c:pt idx="90">
                  <c:v>47355</c:v>
                </c:pt>
                <c:pt idx="91">
                  <c:v>47415</c:v>
                </c:pt>
                <c:pt idx="92">
                  <c:v>47518</c:v>
                </c:pt>
                <c:pt idx="93">
                  <c:v>47608</c:v>
                </c:pt>
                <c:pt idx="94">
                  <c:v>48520</c:v>
                </c:pt>
                <c:pt idx="95">
                  <c:v>48656</c:v>
                </c:pt>
                <c:pt idx="96">
                  <c:v>48706</c:v>
                </c:pt>
                <c:pt idx="97">
                  <c:v>48746</c:v>
                </c:pt>
                <c:pt idx="98">
                  <c:v>49808</c:v>
                </c:pt>
                <c:pt idx="99">
                  <c:v>49861</c:v>
                </c:pt>
                <c:pt idx="100">
                  <c:v>49891</c:v>
                </c:pt>
                <c:pt idx="101">
                  <c:v>50734</c:v>
                </c:pt>
                <c:pt idx="102">
                  <c:v>50830</c:v>
                </c:pt>
                <c:pt idx="103">
                  <c:v>50830.5</c:v>
                </c:pt>
                <c:pt idx="104">
                  <c:v>51059</c:v>
                </c:pt>
                <c:pt idx="105">
                  <c:v>51066</c:v>
                </c:pt>
                <c:pt idx="106">
                  <c:v>51149</c:v>
                </c:pt>
                <c:pt idx="107">
                  <c:v>51169</c:v>
                </c:pt>
                <c:pt idx="108">
                  <c:v>52084.5</c:v>
                </c:pt>
                <c:pt idx="109">
                  <c:v>52085</c:v>
                </c:pt>
                <c:pt idx="110">
                  <c:v>52247</c:v>
                </c:pt>
                <c:pt idx="111">
                  <c:v>52274</c:v>
                </c:pt>
                <c:pt idx="112">
                  <c:v>52287</c:v>
                </c:pt>
                <c:pt idx="113">
                  <c:v>52297</c:v>
                </c:pt>
                <c:pt idx="114">
                  <c:v>52297.5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E0-4AE6-B3AB-9BA1898EAA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2.8E-3</c:v>
                  </c:pt>
                  <c:pt idx="36">
                    <c:v>5.1000000000000004E-3</c:v>
                  </c:pt>
                  <c:pt idx="37">
                    <c:v>0</c:v>
                  </c:pt>
                  <c:pt idx="38">
                    <c:v>5.9999999999999995E-4</c:v>
                  </c:pt>
                  <c:pt idx="39">
                    <c:v>2.9999999999999997E-4</c:v>
                  </c:pt>
                  <c:pt idx="40">
                    <c:v>2.0000000000000001E-4</c:v>
                  </c:pt>
                  <c:pt idx="41">
                    <c:v>0</c:v>
                  </c:pt>
                  <c:pt idx="42">
                    <c:v>1.6000000000000001E-3</c:v>
                  </c:pt>
                  <c:pt idx="43">
                    <c:v>2.5999999999999998E-4</c:v>
                  </c:pt>
                  <c:pt idx="44">
                    <c:v>2.9999999999999997E-4</c:v>
                  </c:pt>
                  <c:pt idx="45">
                    <c:v>2.1000000000000001E-4</c:v>
                  </c:pt>
                  <c:pt idx="46">
                    <c:v>1.4E-3</c:v>
                  </c:pt>
                  <c:pt idx="47">
                    <c:v>1.4E-3</c:v>
                  </c:pt>
                  <c:pt idx="48">
                    <c:v>1.6999999999999999E-3</c:v>
                  </c:pt>
                  <c:pt idx="49">
                    <c:v>3.6000000000000002E-4</c:v>
                  </c:pt>
                  <c:pt idx="50">
                    <c:v>3.2000000000000003E-4</c:v>
                  </c:pt>
                  <c:pt idx="51">
                    <c:v>2.3000000000000001E-4</c:v>
                  </c:pt>
                  <c:pt idx="52">
                    <c:v>4.2000000000000002E-4</c:v>
                  </c:pt>
                  <c:pt idx="53">
                    <c:v>2.0999999999999999E-3</c:v>
                  </c:pt>
                  <c:pt idx="54">
                    <c:v>8.1999999999999998E-4</c:v>
                  </c:pt>
                  <c:pt idx="5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-34049</c:v>
                </c:pt>
                <c:pt idx="1">
                  <c:v>-25459</c:v>
                </c:pt>
                <c:pt idx="2">
                  <c:v>-25406</c:v>
                </c:pt>
                <c:pt idx="3">
                  <c:v>-21935</c:v>
                </c:pt>
                <c:pt idx="4">
                  <c:v>-8453</c:v>
                </c:pt>
                <c:pt idx="5">
                  <c:v>-5834</c:v>
                </c:pt>
                <c:pt idx="6">
                  <c:v>-4729</c:v>
                </c:pt>
                <c:pt idx="7">
                  <c:v>-3770</c:v>
                </c:pt>
                <c:pt idx="8">
                  <c:v>-3667</c:v>
                </c:pt>
                <c:pt idx="9">
                  <c:v>-3654</c:v>
                </c:pt>
                <c:pt idx="10">
                  <c:v>-3631</c:v>
                </c:pt>
                <c:pt idx="11">
                  <c:v>-3441</c:v>
                </c:pt>
                <c:pt idx="12">
                  <c:v>-3378</c:v>
                </c:pt>
                <c:pt idx="13">
                  <c:v>-2758</c:v>
                </c:pt>
                <c:pt idx="14">
                  <c:v>-1460</c:v>
                </c:pt>
                <c:pt idx="15">
                  <c:v>-1191</c:v>
                </c:pt>
                <c:pt idx="16">
                  <c:v>-1181</c:v>
                </c:pt>
                <c:pt idx="17">
                  <c:v>-1171</c:v>
                </c:pt>
                <c:pt idx="18">
                  <c:v>-1118</c:v>
                </c:pt>
                <c:pt idx="19">
                  <c:v>0</c:v>
                </c:pt>
                <c:pt idx="20">
                  <c:v>2309</c:v>
                </c:pt>
                <c:pt idx="21">
                  <c:v>2313</c:v>
                </c:pt>
                <c:pt idx="22">
                  <c:v>2319</c:v>
                </c:pt>
                <c:pt idx="23">
                  <c:v>3885</c:v>
                </c:pt>
                <c:pt idx="24">
                  <c:v>6065</c:v>
                </c:pt>
                <c:pt idx="25">
                  <c:v>6072</c:v>
                </c:pt>
                <c:pt idx="26">
                  <c:v>6095</c:v>
                </c:pt>
                <c:pt idx="27">
                  <c:v>8429</c:v>
                </c:pt>
                <c:pt idx="28">
                  <c:v>19556</c:v>
                </c:pt>
                <c:pt idx="29">
                  <c:v>25401</c:v>
                </c:pt>
                <c:pt idx="30">
                  <c:v>25404</c:v>
                </c:pt>
                <c:pt idx="31">
                  <c:v>25407</c:v>
                </c:pt>
                <c:pt idx="32">
                  <c:v>25543</c:v>
                </c:pt>
                <c:pt idx="33">
                  <c:v>25550</c:v>
                </c:pt>
                <c:pt idx="34">
                  <c:v>25706</c:v>
                </c:pt>
                <c:pt idx="35">
                  <c:v>26724</c:v>
                </c:pt>
                <c:pt idx="36">
                  <c:v>26724.5</c:v>
                </c:pt>
                <c:pt idx="37">
                  <c:v>26871</c:v>
                </c:pt>
                <c:pt idx="38">
                  <c:v>30084</c:v>
                </c:pt>
                <c:pt idx="39">
                  <c:v>30528</c:v>
                </c:pt>
                <c:pt idx="40">
                  <c:v>30639</c:v>
                </c:pt>
                <c:pt idx="41">
                  <c:v>31719</c:v>
                </c:pt>
                <c:pt idx="42">
                  <c:v>32622</c:v>
                </c:pt>
                <c:pt idx="43">
                  <c:v>32978</c:v>
                </c:pt>
                <c:pt idx="44">
                  <c:v>32988</c:v>
                </c:pt>
                <c:pt idx="45">
                  <c:v>34003</c:v>
                </c:pt>
                <c:pt idx="46">
                  <c:v>34003</c:v>
                </c:pt>
                <c:pt idx="47">
                  <c:v>34006</c:v>
                </c:pt>
                <c:pt idx="48">
                  <c:v>34006.5</c:v>
                </c:pt>
                <c:pt idx="49">
                  <c:v>35281</c:v>
                </c:pt>
                <c:pt idx="50">
                  <c:v>35284</c:v>
                </c:pt>
                <c:pt idx="51">
                  <c:v>36509</c:v>
                </c:pt>
                <c:pt idx="52">
                  <c:v>36542</c:v>
                </c:pt>
                <c:pt idx="53">
                  <c:v>37545.5</c:v>
                </c:pt>
                <c:pt idx="54">
                  <c:v>37704</c:v>
                </c:pt>
                <c:pt idx="55">
                  <c:v>37710</c:v>
                </c:pt>
                <c:pt idx="56">
                  <c:v>37710.5</c:v>
                </c:pt>
                <c:pt idx="57">
                  <c:v>37711</c:v>
                </c:pt>
                <c:pt idx="58">
                  <c:v>37711</c:v>
                </c:pt>
                <c:pt idx="59">
                  <c:v>37740</c:v>
                </c:pt>
                <c:pt idx="60">
                  <c:v>37890</c:v>
                </c:pt>
                <c:pt idx="61">
                  <c:v>38744</c:v>
                </c:pt>
                <c:pt idx="62">
                  <c:v>38802</c:v>
                </c:pt>
                <c:pt idx="63">
                  <c:v>38835</c:v>
                </c:pt>
                <c:pt idx="64">
                  <c:v>38915</c:v>
                </c:pt>
                <c:pt idx="65">
                  <c:v>38952</c:v>
                </c:pt>
                <c:pt idx="66">
                  <c:v>38965</c:v>
                </c:pt>
                <c:pt idx="67">
                  <c:v>38975</c:v>
                </c:pt>
                <c:pt idx="68">
                  <c:v>39997</c:v>
                </c:pt>
                <c:pt idx="69">
                  <c:v>40070</c:v>
                </c:pt>
                <c:pt idx="70">
                  <c:v>40110</c:v>
                </c:pt>
                <c:pt idx="71">
                  <c:v>41235</c:v>
                </c:pt>
                <c:pt idx="72">
                  <c:v>41248</c:v>
                </c:pt>
                <c:pt idx="73">
                  <c:v>41298</c:v>
                </c:pt>
                <c:pt idx="74">
                  <c:v>42456</c:v>
                </c:pt>
                <c:pt idx="75">
                  <c:v>42496</c:v>
                </c:pt>
                <c:pt idx="76">
                  <c:v>42566</c:v>
                </c:pt>
                <c:pt idx="77">
                  <c:v>42609</c:v>
                </c:pt>
                <c:pt idx="78">
                  <c:v>42609.5</c:v>
                </c:pt>
                <c:pt idx="79">
                  <c:v>43701</c:v>
                </c:pt>
                <c:pt idx="80">
                  <c:v>43731</c:v>
                </c:pt>
                <c:pt idx="81">
                  <c:v>43741</c:v>
                </c:pt>
                <c:pt idx="82">
                  <c:v>43785</c:v>
                </c:pt>
                <c:pt idx="83">
                  <c:v>44839</c:v>
                </c:pt>
                <c:pt idx="84">
                  <c:v>44972</c:v>
                </c:pt>
                <c:pt idx="85">
                  <c:v>45012</c:v>
                </c:pt>
                <c:pt idx="86">
                  <c:v>45052</c:v>
                </c:pt>
                <c:pt idx="87">
                  <c:v>46044</c:v>
                </c:pt>
                <c:pt idx="88">
                  <c:v>46084</c:v>
                </c:pt>
                <c:pt idx="89">
                  <c:v>46167</c:v>
                </c:pt>
                <c:pt idx="90">
                  <c:v>47355</c:v>
                </c:pt>
                <c:pt idx="91">
                  <c:v>47415</c:v>
                </c:pt>
                <c:pt idx="92">
                  <c:v>47518</c:v>
                </c:pt>
                <c:pt idx="93">
                  <c:v>47608</c:v>
                </c:pt>
                <c:pt idx="94">
                  <c:v>48520</c:v>
                </c:pt>
                <c:pt idx="95">
                  <c:v>48656</c:v>
                </c:pt>
                <c:pt idx="96">
                  <c:v>48706</c:v>
                </c:pt>
                <c:pt idx="97">
                  <c:v>48746</c:v>
                </c:pt>
                <c:pt idx="98">
                  <c:v>49808</c:v>
                </c:pt>
                <c:pt idx="99">
                  <c:v>49861</c:v>
                </c:pt>
                <c:pt idx="100">
                  <c:v>49891</c:v>
                </c:pt>
                <c:pt idx="101">
                  <c:v>50734</c:v>
                </c:pt>
                <c:pt idx="102">
                  <c:v>50830</c:v>
                </c:pt>
                <c:pt idx="103">
                  <c:v>50830.5</c:v>
                </c:pt>
                <c:pt idx="104">
                  <c:v>51059</c:v>
                </c:pt>
                <c:pt idx="105">
                  <c:v>51066</c:v>
                </c:pt>
                <c:pt idx="106">
                  <c:v>51149</c:v>
                </c:pt>
                <c:pt idx="107">
                  <c:v>51169</c:v>
                </c:pt>
                <c:pt idx="108">
                  <c:v>52084.5</c:v>
                </c:pt>
                <c:pt idx="109">
                  <c:v>52085</c:v>
                </c:pt>
                <c:pt idx="110">
                  <c:v>52247</c:v>
                </c:pt>
                <c:pt idx="111">
                  <c:v>52274</c:v>
                </c:pt>
                <c:pt idx="112">
                  <c:v>52287</c:v>
                </c:pt>
                <c:pt idx="113">
                  <c:v>52297</c:v>
                </c:pt>
                <c:pt idx="114">
                  <c:v>52297.5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E0-4AE6-B3AB-9BA1898EAA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-34049</c:v>
                </c:pt>
                <c:pt idx="1">
                  <c:v>-25459</c:v>
                </c:pt>
                <c:pt idx="2">
                  <c:v>-25406</c:v>
                </c:pt>
                <c:pt idx="3">
                  <c:v>-21935</c:v>
                </c:pt>
                <c:pt idx="4">
                  <c:v>-8453</c:v>
                </c:pt>
                <c:pt idx="5">
                  <c:v>-5834</c:v>
                </c:pt>
                <c:pt idx="6">
                  <c:v>-4729</c:v>
                </c:pt>
                <c:pt idx="7">
                  <c:v>-3770</c:v>
                </c:pt>
                <c:pt idx="8">
                  <c:v>-3667</c:v>
                </c:pt>
                <c:pt idx="9">
                  <c:v>-3654</c:v>
                </c:pt>
                <c:pt idx="10">
                  <c:v>-3631</c:v>
                </c:pt>
                <c:pt idx="11">
                  <c:v>-3441</c:v>
                </c:pt>
                <c:pt idx="12">
                  <c:v>-3378</c:v>
                </c:pt>
                <c:pt idx="13">
                  <c:v>-2758</c:v>
                </c:pt>
                <c:pt idx="14">
                  <c:v>-1460</c:v>
                </c:pt>
                <c:pt idx="15">
                  <c:v>-1191</c:v>
                </c:pt>
                <c:pt idx="16">
                  <c:v>-1181</c:v>
                </c:pt>
                <c:pt idx="17">
                  <c:v>-1171</c:v>
                </c:pt>
                <c:pt idx="18">
                  <c:v>-1118</c:v>
                </c:pt>
                <c:pt idx="19">
                  <c:v>0</c:v>
                </c:pt>
                <c:pt idx="20">
                  <c:v>2309</c:v>
                </c:pt>
                <c:pt idx="21">
                  <c:v>2313</c:v>
                </c:pt>
                <c:pt idx="22">
                  <c:v>2319</c:v>
                </c:pt>
                <c:pt idx="23">
                  <c:v>3885</c:v>
                </c:pt>
                <c:pt idx="24">
                  <c:v>6065</c:v>
                </c:pt>
                <c:pt idx="25">
                  <c:v>6072</c:v>
                </c:pt>
                <c:pt idx="26">
                  <c:v>6095</c:v>
                </c:pt>
                <c:pt idx="27">
                  <c:v>8429</c:v>
                </c:pt>
                <c:pt idx="28">
                  <c:v>19556</c:v>
                </c:pt>
                <c:pt idx="29">
                  <c:v>25401</c:v>
                </c:pt>
                <c:pt idx="30">
                  <c:v>25404</c:v>
                </c:pt>
                <c:pt idx="31">
                  <c:v>25407</c:v>
                </c:pt>
                <c:pt idx="32">
                  <c:v>25543</c:v>
                </c:pt>
                <c:pt idx="33">
                  <c:v>25550</c:v>
                </c:pt>
                <c:pt idx="34">
                  <c:v>25706</c:v>
                </c:pt>
                <c:pt idx="35">
                  <c:v>26724</c:v>
                </c:pt>
                <c:pt idx="36">
                  <c:v>26724.5</c:v>
                </c:pt>
                <c:pt idx="37">
                  <c:v>26871</c:v>
                </c:pt>
                <c:pt idx="38">
                  <c:v>30084</c:v>
                </c:pt>
                <c:pt idx="39">
                  <c:v>30528</c:v>
                </c:pt>
                <c:pt idx="40">
                  <c:v>30639</c:v>
                </c:pt>
                <c:pt idx="41">
                  <c:v>31719</c:v>
                </c:pt>
                <c:pt idx="42">
                  <c:v>32622</c:v>
                </c:pt>
                <c:pt idx="43">
                  <c:v>32978</c:v>
                </c:pt>
                <c:pt idx="44">
                  <c:v>32988</c:v>
                </c:pt>
                <c:pt idx="45">
                  <c:v>34003</c:v>
                </c:pt>
                <c:pt idx="46">
                  <c:v>34003</c:v>
                </c:pt>
                <c:pt idx="47">
                  <c:v>34006</c:v>
                </c:pt>
                <c:pt idx="48">
                  <c:v>34006.5</c:v>
                </c:pt>
                <c:pt idx="49">
                  <c:v>35281</c:v>
                </c:pt>
                <c:pt idx="50">
                  <c:v>35284</c:v>
                </c:pt>
                <c:pt idx="51">
                  <c:v>36509</c:v>
                </c:pt>
                <c:pt idx="52">
                  <c:v>36542</c:v>
                </c:pt>
                <c:pt idx="53">
                  <c:v>37545.5</c:v>
                </c:pt>
                <c:pt idx="54">
                  <c:v>37704</c:v>
                </c:pt>
                <c:pt idx="55">
                  <c:v>37710</c:v>
                </c:pt>
                <c:pt idx="56">
                  <c:v>37710.5</c:v>
                </c:pt>
                <c:pt idx="57">
                  <c:v>37711</c:v>
                </c:pt>
                <c:pt idx="58">
                  <c:v>37711</c:v>
                </c:pt>
                <c:pt idx="59">
                  <c:v>37740</c:v>
                </c:pt>
                <c:pt idx="60">
                  <c:v>37890</c:v>
                </c:pt>
                <c:pt idx="61">
                  <c:v>38744</c:v>
                </c:pt>
                <c:pt idx="62">
                  <c:v>38802</c:v>
                </c:pt>
                <c:pt idx="63">
                  <c:v>38835</c:v>
                </c:pt>
                <c:pt idx="64">
                  <c:v>38915</c:v>
                </c:pt>
                <c:pt idx="65">
                  <c:v>38952</c:v>
                </c:pt>
                <c:pt idx="66">
                  <c:v>38965</c:v>
                </c:pt>
                <c:pt idx="67">
                  <c:v>38975</c:v>
                </c:pt>
                <c:pt idx="68">
                  <c:v>39997</c:v>
                </c:pt>
                <c:pt idx="69">
                  <c:v>40070</c:v>
                </c:pt>
                <c:pt idx="70">
                  <c:v>40110</c:v>
                </c:pt>
                <c:pt idx="71">
                  <c:v>41235</c:v>
                </c:pt>
                <c:pt idx="72">
                  <c:v>41248</c:v>
                </c:pt>
                <c:pt idx="73">
                  <c:v>41298</c:v>
                </c:pt>
                <c:pt idx="74">
                  <c:v>42456</c:v>
                </c:pt>
                <c:pt idx="75">
                  <c:v>42496</c:v>
                </c:pt>
                <c:pt idx="76">
                  <c:v>42566</c:v>
                </c:pt>
                <c:pt idx="77">
                  <c:v>42609</c:v>
                </c:pt>
                <c:pt idx="78">
                  <c:v>42609.5</c:v>
                </c:pt>
                <c:pt idx="79">
                  <c:v>43701</c:v>
                </c:pt>
                <c:pt idx="80">
                  <c:v>43731</c:v>
                </c:pt>
                <c:pt idx="81">
                  <c:v>43741</c:v>
                </c:pt>
                <c:pt idx="82">
                  <c:v>43785</c:v>
                </c:pt>
                <c:pt idx="83">
                  <c:v>44839</c:v>
                </c:pt>
                <c:pt idx="84">
                  <c:v>44972</c:v>
                </c:pt>
                <c:pt idx="85">
                  <c:v>45012</c:v>
                </c:pt>
                <c:pt idx="86">
                  <c:v>45052</c:v>
                </c:pt>
                <c:pt idx="87">
                  <c:v>46044</c:v>
                </c:pt>
                <c:pt idx="88">
                  <c:v>46084</c:v>
                </c:pt>
                <c:pt idx="89">
                  <c:v>46167</c:v>
                </c:pt>
                <c:pt idx="90">
                  <c:v>47355</c:v>
                </c:pt>
                <c:pt idx="91">
                  <c:v>47415</c:v>
                </c:pt>
                <c:pt idx="92">
                  <c:v>47518</c:v>
                </c:pt>
                <c:pt idx="93">
                  <c:v>47608</c:v>
                </c:pt>
                <c:pt idx="94">
                  <c:v>48520</c:v>
                </c:pt>
                <c:pt idx="95">
                  <c:v>48656</c:v>
                </c:pt>
                <c:pt idx="96">
                  <c:v>48706</c:v>
                </c:pt>
                <c:pt idx="97">
                  <c:v>48746</c:v>
                </c:pt>
                <c:pt idx="98">
                  <c:v>49808</c:v>
                </c:pt>
                <c:pt idx="99">
                  <c:v>49861</c:v>
                </c:pt>
                <c:pt idx="100">
                  <c:v>49891</c:v>
                </c:pt>
                <c:pt idx="101">
                  <c:v>50734</c:v>
                </c:pt>
                <c:pt idx="102">
                  <c:v>50830</c:v>
                </c:pt>
                <c:pt idx="103">
                  <c:v>50830.5</c:v>
                </c:pt>
                <c:pt idx="104">
                  <c:v>51059</c:v>
                </c:pt>
                <c:pt idx="105">
                  <c:v>51066</c:v>
                </c:pt>
                <c:pt idx="106">
                  <c:v>51149</c:v>
                </c:pt>
                <c:pt idx="107">
                  <c:v>51169</c:v>
                </c:pt>
                <c:pt idx="108">
                  <c:v>52084.5</c:v>
                </c:pt>
                <c:pt idx="109">
                  <c:v>52085</c:v>
                </c:pt>
                <c:pt idx="110">
                  <c:v>52247</c:v>
                </c:pt>
                <c:pt idx="111">
                  <c:v>52274</c:v>
                </c:pt>
                <c:pt idx="112">
                  <c:v>52287</c:v>
                </c:pt>
                <c:pt idx="113">
                  <c:v>52297</c:v>
                </c:pt>
                <c:pt idx="114">
                  <c:v>52297.5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6.6696027523601362E-3</c:v>
                </c:pt>
                <c:pt idx="1">
                  <c:v>4.3354808812573345E-3</c:v>
                </c:pt>
                <c:pt idx="2">
                  <c:v>4.3210794308302745E-3</c:v>
                </c:pt>
                <c:pt idx="3">
                  <c:v>3.3779202905976982E-3</c:v>
                </c:pt>
                <c:pt idx="4">
                  <c:v>-2.854826274707495E-4</c:v>
                </c:pt>
                <c:pt idx="5">
                  <c:v>-9.9713165895133561E-4</c:v>
                </c:pt>
                <c:pt idx="6">
                  <c:v>-1.2973883140815563E-3</c:v>
                </c:pt>
                <c:pt idx="7">
                  <c:v>-1.5579730491674221E-3</c:v>
                </c:pt>
                <c:pt idx="8">
                  <c:v>-1.5859607735822753E-3</c:v>
                </c:pt>
                <c:pt idx="9">
                  <c:v>-1.5894932048191013E-3</c:v>
                </c:pt>
                <c:pt idx="10">
                  <c:v>-1.5957428908534861E-3</c:v>
                </c:pt>
                <c:pt idx="11">
                  <c:v>-1.6473707320070986E-3</c:v>
                </c:pt>
                <c:pt idx="12">
                  <c:v>-1.6644894372317175E-3</c:v>
                </c:pt>
                <c:pt idx="13">
                  <c:v>-1.8329592346803482E-3</c:v>
                </c:pt>
                <c:pt idx="14">
                  <c:v>-2.1856589074034489E-3</c:v>
                </c:pt>
                <c:pt idx="15">
                  <c:v>-2.2587530614577743E-3</c:v>
                </c:pt>
                <c:pt idx="16">
                  <c:v>-2.2614703162553329E-3</c:v>
                </c:pt>
                <c:pt idx="17">
                  <c:v>-2.2641875710528911E-3</c:v>
                </c:pt>
                <c:pt idx="18">
                  <c:v>-2.2785890214799516E-3</c:v>
                </c:pt>
                <c:pt idx="19">
                  <c:v>-2.5823781078469984E-3</c:v>
                </c:pt>
                <c:pt idx="20">
                  <c:v>-3.2097922406032695E-3</c:v>
                </c:pt>
                <c:pt idx="21">
                  <c:v>-3.2108791425222928E-3</c:v>
                </c:pt>
                <c:pt idx="22">
                  <c:v>-3.2125094954008281E-3</c:v>
                </c:pt>
                <c:pt idx="23">
                  <c:v>-3.6380315966984982E-3</c:v>
                </c:pt>
                <c:pt idx="24">
                  <c:v>-4.2303931425662642E-3</c:v>
                </c:pt>
                <c:pt idx="25">
                  <c:v>-4.2322952209245552E-3</c:v>
                </c:pt>
                <c:pt idx="26">
                  <c:v>-4.2385449069589397E-3</c:v>
                </c:pt>
                <c:pt idx="27">
                  <c:v>-4.8727521767091067E-3</c:v>
                </c:pt>
                <c:pt idx="28">
                  <c:v>-7.8962415899525157E-3</c:v>
                </c:pt>
                <c:pt idx="29">
                  <c:v>-9.484477019125491E-3</c:v>
                </c:pt>
                <c:pt idx="30">
                  <c:v>-9.4852921955647582E-3</c:v>
                </c:pt>
                <c:pt idx="31">
                  <c:v>-9.4861073720040271E-3</c:v>
                </c:pt>
                <c:pt idx="32">
                  <c:v>-9.5230620372508228E-3</c:v>
                </c:pt>
                <c:pt idx="33">
                  <c:v>-9.5249641156091146E-3</c:v>
                </c:pt>
                <c:pt idx="34">
                  <c:v>-9.5673532904510285E-3</c:v>
                </c:pt>
                <c:pt idx="35">
                  <c:v>-9.8439698288424887E-3</c:v>
                </c:pt>
                <c:pt idx="36">
                  <c:v>-9.8441056915823666E-3</c:v>
                </c:pt>
                <c:pt idx="37">
                  <c:v>-9.8839134743665992E-3</c:v>
                </c:pt>
                <c:pt idx="38">
                  <c:v>-1.0756967440822164E-2</c:v>
                </c:pt>
                <c:pt idx="39">
                  <c:v>-1.0877613553833765E-2</c:v>
                </c:pt>
                <c:pt idx="40">
                  <c:v>-1.0907775082086664E-2</c:v>
                </c:pt>
                <c:pt idx="41">
                  <c:v>-1.1201238600222988E-2</c:v>
                </c:pt>
                <c:pt idx="42">
                  <c:v>-1.1446606708442527E-2</c:v>
                </c:pt>
                <c:pt idx="43">
                  <c:v>-1.1543340979235612E-2</c:v>
                </c:pt>
                <c:pt idx="44">
                  <c:v>-1.1546058234033169E-2</c:v>
                </c:pt>
                <c:pt idx="45">
                  <c:v>-1.1821859595985364E-2</c:v>
                </c:pt>
                <c:pt idx="46">
                  <c:v>-1.1821859595985364E-2</c:v>
                </c:pt>
                <c:pt idx="47">
                  <c:v>-1.1822674772424631E-2</c:v>
                </c:pt>
                <c:pt idx="48">
                  <c:v>-1.1822810635164509E-2</c:v>
                </c:pt>
                <c:pt idx="49">
                  <c:v>-1.2169124759113347E-2</c:v>
                </c:pt>
                <c:pt idx="50">
                  <c:v>-1.2169939935552614E-2</c:v>
                </c:pt>
                <c:pt idx="51">
                  <c:v>-1.2502803648253537E-2</c:v>
                </c:pt>
                <c:pt idx="52">
                  <c:v>-1.2511770589085482E-2</c:v>
                </c:pt>
                <c:pt idx="53">
                  <c:v>-1.2784447108020482E-2</c:v>
                </c:pt>
                <c:pt idx="54">
                  <c:v>-1.2827515596561785E-2</c:v>
                </c:pt>
                <c:pt idx="55">
                  <c:v>-1.2829145949440322E-2</c:v>
                </c:pt>
                <c:pt idx="56">
                  <c:v>-1.28292818121802E-2</c:v>
                </c:pt>
                <c:pt idx="57">
                  <c:v>-1.2829417674920077E-2</c:v>
                </c:pt>
                <c:pt idx="58">
                  <c:v>-1.2829417674920077E-2</c:v>
                </c:pt>
                <c:pt idx="59">
                  <c:v>-1.2837297713832997E-2</c:v>
                </c:pt>
                <c:pt idx="60">
                  <c:v>-1.2878056535796375E-2</c:v>
                </c:pt>
                <c:pt idx="61">
                  <c:v>-1.3110110095507875E-2</c:v>
                </c:pt>
                <c:pt idx="62">
                  <c:v>-1.3125870173333715E-2</c:v>
                </c:pt>
                <c:pt idx="63">
                  <c:v>-1.3134837114165658E-2</c:v>
                </c:pt>
                <c:pt idx="64">
                  <c:v>-1.3156575152546127E-2</c:v>
                </c:pt>
                <c:pt idx="65">
                  <c:v>-1.3166628995297094E-2</c:v>
                </c:pt>
                <c:pt idx="66">
                  <c:v>-1.3170161426533919E-2</c:v>
                </c:pt>
                <c:pt idx="67">
                  <c:v>-1.3172878681331478E-2</c:v>
                </c:pt>
                <c:pt idx="68">
                  <c:v>-1.3450582121641963E-2</c:v>
                </c:pt>
                <c:pt idx="69">
                  <c:v>-1.347041808166414E-2</c:v>
                </c:pt>
                <c:pt idx="70">
                  <c:v>-1.3481287100854375E-2</c:v>
                </c:pt>
                <c:pt idx="71">
                  <c:v>-1.3786978265579713E-2</c:v>
                </c:pt>
                <c:pt idx="72">
                  <c:v>-1.3790510696816539E-2</c:v>
                </c:pt>
                <c:pt idx="73">
                  <c:v>-1.3804096970804331E-2</c:v>
                </c:pt>
                <c:pt idx="74">
                  <c:v>-1.4118755076361612E-2</c:v>
                </c:pt>
                <c:pt idx="75">
                  <c:v>-1.4129624095551846E-2</c:v>
                </c:pt>
                <c:pt idx="76">
                  <c:v>-1.4148644879134756E-2</c:v>
                </c:pt>
                <c:pt idx="77">
                  <c:v>-1.4160329074764258E-2</c:v>
                </c:pt>
                <c:pt idx="78">
                  <c:v>-1.4160464937504136E-2</c:v>
                </c:pt>
                <c:pt idx="79">
                  <c:v>-1.4457053298657653E-2</c:v>
                </c:pt>
                <c:pt idx="80">
                  <c:v>-1.4465205063050329E-2</c:v>
                </c:pt>
                <c:pt idx="81">
                  <c:v>-1.4467922317847886E-2</c:v>
                </c:pt>
                <c:pt idx="82">
                  <c:v>-1.4479878238957146E-2</c:v>
                </c:pt>
                <c:pt idx="83">
                  <c:v>-1.4766276894619818E-2</c:v>
                </c:pt>
                <c:pt idx="84">
                  <c:v>-1.4802416383427346E-2</c:v>
                </c:pt>
                <c:pt idx="85">
                  <c:v>-1.4813285402617581E-2</c:v>
                </c:pt>
                <c:pt idx="86">
                  <c:v>-1.4824154421807813E-2</c:v>
                </c:pt>
                <c:pt idx="87">
                  <c:v>-1.5093706097725623E-2</c:v>
                </c:pt>
                <c:pt idx="88">
                  <c:v>-1.5104575116915857E-2</c:v>
                </c:pt>
                <c:pt idx="89">
                  <c:v>-1.5127128331735594E-2</c:v>
                </c:pt>
                <c:pt idx="90">
                  <c:v>-1.544993820168555E-2</c:v>
                </c:pt>
                <c:pt idx="91">
                  <c:v>-1.5466241730470901E-2</c:v>
                </c:pt>
                <c:pt idx="92">
                  <c:v>-1.5494229454885754E-2</c:v>
                </c:pt>
                <c:pt idx="93">
                  <c:v>-1.5518684748063781E-2</c:v>
                </c:pt>
                <c:pt idx="94">
                  <c:v>-1.5766498385601124E-2</c:v>
                </c:pt>
                <c:pt idx="95">
                  <c:v>-1.5803453050847918E-2</c:v>
                </c:pt>
                <c:pt idx="96">
                  <c:v>-1.5817039324835712E-2</c:v>
                </c:pt>
                <c:pt idx="97">
                  <c:v>-1.5827908344025945E-2</c:v>
                </c:pt>
                <c:pt idx="98">
                  <c:v>-1.6116480803526664E-2</c:v>
                </c:pt>
                <c:pt idx="99">
                  <c:v>-1.6130882253953725E-2</c:v>
                </c:pt>
                <c:pt idx="100">
                  <c:v>-1.6139034018346401E-2</c:v>
                </c:pt>
                <c:pt idx="101">
                  <c:v>-1.6368098597780587E-2</c:v>
                </c:pt>
                <c:pt idx="102">
                  <c:v>-1.6394184243837151E-2</c:v>
                </c:pt>
                <c:pt idx="103">
                  <c:v>-1.6394320106577029E-2</c:v>
                </c:pt>
                <c:pt idx="104">
                  <c:v>-1.6456409378701242E-2</c:v>
                </c:pt>
                <c:pt idx="105">
                  <c:v>-1.6458311457059532E-2</c:v>
                </c:pt>
                <c:pt idx="106">
                  <c:v>-1.6480864671879265E-2</c:v>
                </c:pt>
                <c:pt idx="107">
                  <c:v>-1.6486299181474384E-2</c:v>
                </c:pt>
                <c:pt idx="108">
                  <c:v>-1.673506385819087E-2</c:v>
                </c:pt>
                <c:pt idx="109">
                  <c:v>-1.6735199720930748E-2</c:v>
                </c:pt>
                <c:pt idx="110">
                  <c:v>-1.6779219248651195E-2</c:v>
                </c:pt>
                <c:pt idx="111">
                  <c:v>-1.6786555836604607E-2</c:v>
                </c:pt>
                <c:pt idx="112">
                  <c:v>-1.6790088267841431E-2</c:v>
                </c:pt>
                <c:pt idx="113">
                  <c:v>-1.6792805522638989E-2</c:v>
                </c:pt>
                <c:pt idx="114">
                  <c:v>-1.6792941385378866E-2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E0-4AE6-B3AB-9BA1898E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079896"/>
        <c:axId val="1"/>
      </c:scatterChart>
      <c:valAx>
        <c:axId val="635079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975155279503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366459627329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079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1552795031056"/>
          <c:y val="0.92000129214617399"/>
          <c:w val="0.6490683229813665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523874</xdr:colOff>
      <xdr:row>0</xdr:row>
      <xdr:rowOff>95250</xdr:rowOff>
    </xdr:from>
    <xdr:to>
      <xdr:col>18</xdr:col>
      <xdr:colOff>361949</xdr:colOff>
      <xdr:row>18</xdr:row>
      <xdr:rowOff>57150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2AF5AA82-0F25-7EDC-EF02-D863D7A3D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1" TargetMode="External"/><Relationship Id="rId13" Type="http://schemas.openxmlformats.org/officeDocument/2006/relationships/hyperlink" Target="http://www.bav-astro.de/sfs/BAVM_link.php?BAVMnr=201" TargetMode="External"/><Relationship Id="rId1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5603" TargetMode="External"/><Relationship Id="rId12" Type="http://schemas.openxmlformats.org/officeDocument/2006/relationships/hyperlink" Target="http://var.astro.cz/oejv/issues/oejv0094.pdf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690" TargetMode="External"/><Relationship Id="rId14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2"/>
  <sheetViews>
    <sheetView tabSelected="1" workbookViewId="0">
      <pane xSplit="14" ySplit="22" topLeftCell="O1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" customWidth="1"/>
    <col min="2" max="2" width="5.140625" customWidth="1"/>
    <col min="3" max="3" width="14.28515625" customWidth="1"/>
    <col min="4" max="4" width="9.42578125" customWidth="1"/>
    <col min="5" max="5" width="11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24</v>
      </c>
      <c r="B2" s="8" t="s">
        <v>34</v>
      </c>
    </row>
    <row r="4" spans="1:6" ht="14.25" thickTop="1" thickBot="1" x14ac:dyDescent="0.25">
      <c r="A4" s="5" t="s">
        <v>0</v>
      </c>
      <c r="C4" s="2">
        <v>44290.309000000001</v>
      </c>
      <c r="D4" s="3">
        <v>0.30047768000000002</v>
      </c>
    </row>
    <row r="5" spans="1:6" ht="13.5" thickTop="1" x14ac:dyDescent="0.2">
      <c r="A5" s="10" t="s">
        <v>40</v>
      </c>
      <c r="B5" s="11"/>
      <c r="C5" s="12">
        <v>-9.5</v>
      </c>
      <c r="D5" s="11" t="s">
        <v>41</v>
      </c>
    </row>
    <row r="6" spans="1:6" x14ac:dyDescent="0.2">
      <c r="A6" s="5" t="s">
        <v>1</v>
      </c>
    </row>
    <row r="7" spans="1:6" x14ac:dyDescent="0.2">
      <c r="A7" t="s">
        <v>2</v>
      </c>
      <c r="C7">
        <v>44290.309000000001</v>
      </c>
    </row>
    <row r="8" spans="1:6" x14ac:dyDescent="0.2">
      <c r="A8" t="s">
        <v>3</v>
      </c>
      <c r="C8">
        <v>0.30047768000000002</v>
      </c>
    </row>
    <row r="9" spans="1:6" x14ac:dyDescent="0.2">
      <c r="A9" s="37" t="s">
        <v>51</v>
      </c>
      <c r="B9" s="38">
        <v>21</v>
      </c>
      <c r="C9" s="35" t="str">
        <f>"F"&amp;B9</f>
        <v>F21</v>
      </c>
      <c r="D9" s="36" t="str">
        <f>"G"&amp;B9</f>
        <v>G21</v>
      </c>
    </row>
    <row r="10" spans="1:6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6" x14ac:dyDescent="0.2">
      <c r="A11" s="11" t="s">
        <v>16</v>
      </c>
      <c r="B11" s="11"/>
      <c r="C11" s="34">
        <f ca="1">INTERCEPT(INDIRECT($D$9):G989,INDIRECT($C$9):F989)</f>
        <v>-2.5823781078469984E-3</v>
      </c>
      <c r="D11" s="13"/>
      <c r="E11" s="11"/>
    </row>
    <row r="12" spans="1:6" x14ac:dyDescent="0.2">
      <c r="A12" s="11" t="s">
        <v>17</v>
      </c>
      <c r="B12" s="11"/>
      <c r="C12" s="34">
        <f ca="1">SLOPE(INDIRECT($D$9):G989,INDIRECT($C$9):F989)</f>
        <v>-2.717254797558558E-7</v>
      </c>
      <c r="D12" s="13"/>
      <c r="E12" s="75" t="s">
        <v>280</v>
      </c>
      <c r="F12" s="76" t="s">
        <v>283</v>
      </c>
    </row>
    <row r="13" spans="1:6" x14ac:dyDescent="0.2">
      <c r="A13" s="11" t="s">
        <v>19</v>
      </c>
      <c r="B13" s="11"/>
      <c r="C13" s="13" t="s">
        <v>14</v>
      </c>
      <c r="E13" s="73" t="s">
        <v>52</v>
      </c>
      <c r="F13" s="77">
        <v>1</v>
      </c>
    </row>
    <row r="14" spans="1:6" x14ac:dyDescent="0.2">
      <c r="A14" s="11"/>
      <c r="B14" s="11"/>
      <c r="C14" s="11"/>
      <c r="E14" s="73" t="s">
        <v>42</v>
      </c>
      <c r="F14" s="78">
        <f ca="1">NOW()+15018.5+$C$5/24</f>
        <v>60541.766126041664</v>
      </c>
    </row>
    <row r="15" spans="1:6" x14ac:dyDescent="0.2">
      <c r="A15" s="14" t="s">
        <v>18</v>
      </c>
      <c r="B15" s="11"/>
      <c r="C15" s="15">
        <f ca="1">(C7+C11)+(C8+C12)*INT(MAX(F21:F3530))</f>
        <v>60004.373438154478</v>
      </c>
      <c r="E15" s="73" t="s">
        <v>53</v>
      </c>
      <c r="F15" s="78">
        <f ca="1">ROUND(2*($F$14-$C$7)/$C$8,0)/2+$F$13</f>
        <v>54086.5</v>
      </c>
    </row>
    <row r="16" spans="1:6" x14ac:dyDescent="0.2">
      <c r="A16" s="17" t="s">
        <v>4</v>
      </c>
      <c r="B16" s="11"/>
      <c r="C16" s="18">
        <f ca="1">+C8+C12</f>
        <v>0.30047740827452024</v>
      </c>
      <c r="E16" s="73" t="s">
        <v>43</v>
      </c>
      <c r="F16" s="78">
        <f ca="1">ROUND(2*($F$14-$C$15)/$C$16,0)/2+$F$13</f>
        <v>1789.5</v>
      </c>
    </row>
    <row r="17" spans="1:17" ht="13.5" thickBot="1" x14ac:dyDescent="0.25">
      <c r="A17" s="16" t="s">
        <v>39</v>
      </c>
      <c r="B17" s="11"/>
      <c r="C17" s="11">
        <f>COUNT(C21:C2188)</f>
        <v>115</v>
      </c>
      <c r="E17" s="73" t="s">
        <v>281</v>
      </c>
      <c r="F17" s="79">
        <f ca="1">+$C$15+$C$16*$F$16-15018.5-$C$5/24</f>
        <v>45523.973593595067</v>
      </c>
    </row>
    <row r="18" spans="1:17" ht="14.25" thickTop="1" thickBot="1" x14ac:dyDescent="0.25">
      <c r="A18" s="17" t="s">
        <v>5</v>
      </c>
      <c r="B18" s="11"/>
      <c r="C18" s="20">
        <f ca="1">+C15</f>
        <v>60004.373438154478</v>
      </c>
      <c r="D18" s="21">
        <f ca="1">+C16</f>
        <v>0.30047740827452024</v>
      </c>
      <c r="E18" s="74" t="s">
        <v>282</v>
      </c>
      <c r="F18" s="80">
        <f ca="1">+($C$15+$C$16*$F$16)-($C$16/2)-15018.5-$C$5/24</f>
        <v>45523.823354890927</v>
      </c>
    </row>
    <row r="19" spans="1:17" ht="13.5" thickTop="1" x14ac:dyDescent="0.2">
      <c r="E19" s="16"/>
      <c r="F19" s="19"/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68</v>
      </c>
      <c r="I20" s="7" t="s">
        <v>71</v>
      </c>
      <c r="J20" s="7" t="s">
        <v>65</v>
      </c>
      <c r="K20" s="7" t="s">
        <v>48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ht="12" customHeight="1" x14ac:dyDescent="0.2">
      <c r="A21" s="55" t="s">
        <v>79</v>
      </c>
      <c r="B21" s="57" t="s">
        <v>36</v>
      </c>
      <c r="C21" s="56">
        <v>34059.347999999998</v>
      </c>
      <c r="D21" s="56" t="s">
        <v>71</v>
      </c>
      <c r="E21" s="22">
        <f t="shared" ref="E21:E52" si="0">+(C21-C$7)/C$8</f>
        <v>-34048.988264286396</v>
      </c>
      <c r="F21" s="22">
        <f t="shared" ref="F21:F52" si="1">ROUND(2*E21,0)/2</f>
        <v>-34049</v>
      </c>
      <c r="G21" s="22">
        <f t="shared" ref="G21:G52" si="2">+C21-(C$7+F21*C$8)</f>
        <v>3.5263199970358983E-3</v>
      </c>
      <c r="H21" s="22"/>
      <c r="I21" s="22">
        <f t="shared" ref="I21:I39" si="3">+G21</f>
        <v>3.5263199970358983E-3</v>
      </c>
      <c r="J21" s="22"/>
      <c r="K21" s="22"/>
      <c r="L21" s="22"/>
      <c r="M21" s="22"/>
      <c r="N21" s="22"/>
      <c r="O21" s="22">
        <f t="shared" ref="O21:O52" ca="1" si="4">+C$11+C$12*F21</f>
        <v>6.6696027523601362E-3</v>
      </c>
      <c r="P21" s="22"/>
      <c r="Q21" s="24">
        <f t="shared" ref="Q21:Q52" si="5">+C21-15018.5</f>
        <v>19040.847999999998</v>
      </c>
    </row>
    <row r="22" spans="1:17" ht="12" customHeight="1" x14ac:dyDescent="0.2">
      <c r="A22" s="55" t="s">
        <v>79</v>
      </c>
      <c r="B22" s="57" t="s">
        <v>36</v>
      </c>
      <c r="C22" s="56">
        <v>36640.446000000004</v>
      </c>
      <c r="D22" s="56" t="s">
        <v>71</v>
      </c>
      <c r="E22" s="22">
        <f t="shared" si="0"/>
        <v>-25459.00580702033</v>
      </c>
      <c r="F22" s="22">
        <f t="shared" si="1"/>
        <v>-25459</v>
      </c>
      <c r="G22" s="22">
        <f t="shared" si="2"/>
        <v>-1.7448799990233965E-3</v>
      </c>
      <c r="H22" s="22"/>
      <c r="I22" s="22">
        <f t="shared" si="3"/>
        <v>-1.7448799990233965E-3</v>
      </c>
      <c r="J22" s="22"/>
      <c r="K22" s="22"/>
      <c r="L22" s="22"/>
      <c r="M22" s="22"/>
      <c r="N22" s="22"/>
      <c r="O22" s="22">
        <f t="shared" ca="1" si="4"/>
        <v>4.3354808812573345E-3</v>
      </c>
      <c r="P22" s="22"/>
      <c r="Q22" s="24">
        <f t="shared" si="5"/>
        <v>21621.946000000004</v>
      </c>
    </row>
    <row r="23" spans="1:17" ht="12" customHeight="1" x14ac:dyDescent="0.2">
      <c r="A23" s="55" t="s">
        <v>79</v>
      </c>
      <c r="B23" s="57" t="s">
        <v>36</v>
      </c>
      <c r="C23" s="56">
        <v>36656.366999999998</v>
      </c>
      <c r="D23" s="56" t="s">
        <v>71</v>
      </c>
      <c r="E23" s="22">
        <f t="shared" si="0"/>
        <v>-25406.020174277179</v>
      </c>
      <c r="F23" s="22">
        <f t="shared" si="1"/>
        <v>-25406</v>
      </c>
      <c r="G23" s="22">
        <f t="shared" si="2"/>
        <v>-6.061920001229737E-3</v>
      </c>
      <c r="H23" s="22"/>
      <c r="I23" s="22">
        <f t="shared" si="3"/>
        <v>-6.061920001229737E-3</v>
      </c>
      <c r="J23" s="22"/>
      <c r="K23" s="22"/>
      <c r="L23" s="22"/>
      <c r="M23" s="22"/>
      <c r="N23" s="22"/>
      <c r="O23" s="22">
        <f t="shared" ca="1" si="4"/>
        <v>4.3210794308302745E-3</v>
      </c>
      <c r="P23" s="22"/>
      <c r="Q23" s="24">
        <f t="shared" si="5"/>
        <v>21637.866999999998</v>
      </c>
    </row>
    <row r="24" spans="1:17" ht="12" customHeight="1" x14ac:dyDescent="0.2">
      <c r="A24" s="55" t="s">
        <v>79</v>
      </c>
      <c r="B24" s="57" t="s">
        <v>36</v>
      </c>
      <c r="C24" s="56">
        <v>37699.326999999997</v>
      </c>
      <c r="D24" s="56" t="s">
        <v>71</v>
      </c>
      <c r="E24" s="22">
        <f t="shared" si="0"/>
        <v>-21935.013608997524</v>
      </c>
      <c r="F24" s="22">
        <f t="shared" si="1"/>
        <v>-21935</v>
      </c>
      <c r="G24" s="22">
        <f t="shared" si="2"/>
        <v>-4.0892000033636577E-3</v>
      </c>
      <c r="H24" s="22"/>
      <c r="I24" s="22">
        <f t="shared" si="3"/>
        <v>-4.0892000033636577E-3</v>
      </c>
      <c r="J24" s="22"/>
      <c r="K24" s="22"/>
      <c r="L24" s="22"/>
      <c r="M24" s="22"/>
      <c r="N24" s="22"/>
      <c r="O24" s="22">
        <f t="shared" ca="1" si="4"/>
        <v>3.3779202905976982E-3</v>
      </c>
      <c r="P24" s="22"/>
      <c r="Q24" s="24">
        <f t="shared" si="5"/>
        <v>22680.826999999997</v>
      </c>
    </row>
    <row r="25" spans="1:17" ht="12" customHeight="1" x14ac:dyDescent="0.2">
      <c r="A25" s="55" t="s">
        <v>79</v>
      </c>
      <c r="B25" s="57" t="s">
        <v>36</v>
      </c>
      <c r="C25" s="56">
        <v>41750.379999999997</v>
      </c>
      <c r="D25" s="56" t="s">
        <v>71</v>
      </c>
      <c r="E25" s="22">
        <f t="shared" si="0"/>
        <v>-8452.9706166528031</v>
      </c>
      <c r="F25" s="22">
        <f t="shared" si="1"/>
        <v>-8453</v>
      </c>
      <c r="G25" s="22">
        <f t="shared" si="2"/>
        <v>8.8290399944526143E-3</v>
      </c>
      <c r="H25" s="22"/>
      <c r="I25" s="22">
        <f t="shared" si="3"/>
        <v>8.8290399944526143E-3</v>
      </c>
      <c r="J25" s="22"/>
      <c r="K25" s="22"/>
      <c r="L25" s="22"/>
      <c r="M25" s="22"/>
      <c r="N25" s="22"/>
      <c r="O25" s="22">
        <f t="shared" ca="1" si="4"/>
        <v>-2.854826274707495E-4</v>
      </c>
      <c r="P25" s="22"/>
      <c r="Q25" s="24">
        <f t="shared" si="5"/>
        <v>26731.879999999997</v>
      </c>
    </row>
    <row r="26" spans="1:17" ht="12" customHeight="1" x14ac:dyDescent="0.2">
      <c r="A26" s="55" t="s">
        <v>79</v>
      </c>
      <c r="B26" s="57" t="s">
        <v>36</v>
      </c>
      <c r="C26" s="56">
        <v>42537.32</v>
      </c>
      <c r="D26" s="56" t="s">
        <v>71</v>
      </c>
      <c r="E26" s="22">
        <f t="shared" si="0"/>
        <v>-5834.0073711964269</v>
      </c>
      <c r="F26" s="22">
        <f t="shared" si="1"/>
        <v>-5834</v>
      </c>
      <c r="G26" s="22">
        <f t="shared" si="2"/>
        <v>-2.2148799980641343E-3</v>
      </c>
      <c r="H26" s="22"/>
      <c r="I26" s="22">
        <f t="shared" si="3"/>
        <v>-2.2148799980641343E-3</v>
      </c>
      <c r="J26" s="22"/>
      <c r="K26" s="22"/>
      <c r="L26" s="22"/>
      <c r="M26" s="22"/>
      <c r="N26" s="22"/>
      <c r="O26" s="22">
        <f t="shared" ca="1" si="4"/>
        <v>-9.9713165895133561E-4</v>
      </c>
      <c r="P26" s="22"/>
      <c r="Q26" s="24">
        <f t="shared" si="5"/>
        <v>27518.82</v>
      </c>
    </row>
    <row r="27" spans="1:17" ht="12" customHeight="1" x14ac:dyDescent="0.2">
      <c r="A27" s="55" t="s">
        <v>79</v>
      </c>
      <c r="B27" s="57" t="s">
        <v>36</v>
      </c>
      <c r="C27" s="56">
        <v>42869.343999999997</v>
      </c>
      <c r="D27" s="56" t="s">
        <v>71</v>
      </c>
      <c r="E27" s="22">
        <f t="shared" si="0"/>
        <v>-4729.0201388668993</v>
      </c>
      <c r="F27" s="22">
        <f t="shared" si="1"/>
        <v>-4729</v>
      </c>
      <c r="G27" s="22">
        <f t="shared" si="2"/>
        <v>-6.0512800046126358E-3</v>
      </c>
      <c r="H27" s="22"/>
      <c r="I27" s="22">
        <f t="shared" si="3"/>
        <v>-6.0512800046126358E-3</v>
      </c>
      <c r="J27" s="22"/>
      <c r="K27" s="22"/>
      <c r="L27" s="22"/>
      <c r="M27" s="22"/>
      <c r="N27" s="22"/>
      <c r="O27" s="22">
        <f t="shared" ca="1" si="4"/>
        <v>-1.2973883140815563E-3</v>
      </c>
      <c r="P27" s="22"/>
      <c r="Q27" s="24">
        <f t="shared" si="5"/>
        <v>27850.843999999997</v>
      </c>
    </row>
    <row r="28" spans="1:17" ht="12" customHeight="1" x14ac:dyDescent="0.2">
      <c r="A28" s="55" t="s">
        <v>79</v>
      </c>
      <c r="B28" s="57" t="s">
        <v>36</v>
      </c>
      <c r="C28" s="56">
        <v>43157.504000000001</v>
      </c>
      <c r="D28" s="56" t="s">
        <v>71</v>
      </c>
      <c r="E28" s="22">
        <f t="shared" si="0"/>
        <v>-3770.0137993610715</v>
      </c>
      <c r="F28" s="22">
        <f t="shared" si="1"/>
        <v>-3770</v>
      </c>
      <c r="G28" s="22">
        <f t="shared" si="2"/>
        <v>-4.1464000023552217E-3</v>
      </c>
      <c r="H28" s="22"/>
      <c r="I28" s="22">
        <f t="shared" si="3"/>
        <v>-4.1464000023552217E-3</v>
      </c>
      <c r="J28" s="22"/>
      <c r="K28" s="22"/>
      <c r="L28" s="22"/>
      <c r="M28" s="22"/>
      <c r="N28" s="22"/>
      <c r="O28" s="22">
        <f t="shared" ca="1" si="4"/>
        <v>-1.5579730491674221E-3</v>
      </c>
      <c r="P28" s="22"/>
      <c r="Q28" s="24">
        <f t="shared" si="5"/>
        <v>28139.004000000001</v>
      </c>
    </row>
    <row r="29" spans="1:17" ht="12" customHeight="1" x14ac:dyDescent="0.2">
      <c r="A29" s="55" t="s">
        <v>79</v>
      </c>
      <c r="B29" s="57" t="s">
        <v>36</v>
      </c>
      <c r="C29" s="56">
        <v>43188.45</v>
      </c>
      <c r="D29" s="56" t="s">
        <v>71</v>
      </c>
      <c r="E29" s="22">
        <f t="shared" si="0"/>
        <v>-3667.0244525317285</v>
      </c>
      <c r="F29" s="22">
        <f t="shared" si="1"/>
        <v>-3667</v>
      </c>
      <c r="G29" s="22">
        <f t="shared" si="2"/>
        <v>-7.3474400051054545E-3</v>
      </c>
      <c r="H29" s="22"/>
      <c r="I29" s="22">
        <f t="shared" si="3"/>
        <v>-7.3474400051054545E-3</v>
      </c>
      <c r="J29" s="22"/>
      <c r="K29" s="22"/>
      <c r="L29" s="22"/>
      <c r="M29" s="22"/>
      <c r="N29" s="22"/>
      <c r="O29" s="22">
        <f t="shared" ca="1" si="4"/>
        <v>-1.5859607735822753E-3</v>
      </c>
      <c r="P29" s="22"/>
      <c r="Q29" s="24">
        <f t="shared" si="5"/>
        <v>28169.949999999997</v>
      </c>
    </row>
    <row r="30" spans="1:17" ht="12" customHeight="1" x14ac:dyDescent="0.2">
      <c r="A30" s="55" t="s">
        <v>79</v>
      </c>
      <c r="B30" s="57" t="s">
        <v>36</v>
      </c>
      <c r="C30" s="56">
        <v>43192.362000000001</v>
      </c>
      <c r="D30" s="56" t="s">
        <v>71</v>
      </c>
      <c r="E30" s="22">
        <f t="shared" si="0"/>
        <v>-3654.0051826811232</v>
      </c>
      <c r="F30" s="22">
        <f t="shared" si="1"/>
        <v>-3654</v>
      </c>
      <c r="G30" s="22">
        <f t="shared" si="2"/>
        <v>-1.5572799966321327E-3</v>
      </c>
      <c r="H30" s="22"/>
      <c r="I30" s="22">
        <f t="shared" si="3"/>
        <v>-1.5572799966321327E-3</v>
      </c>
      <c r="J30" s="22"/>
      <c r="K30" s="22"/>
      <c r="L30" s="22"/>
      <c r="M30" s="22"/>
      <c r="N30" s="22"/>
      <c r="O30" s="22">
        <f t="shared" ca="1" si="4"/>
        <v>-1.5894932048191013E-3</v>
      </c>
      <c r="P30" s="22"/>
      <c r="Q30" s="24">
        <f t="shared" si="5"/>
        <v>28173.862000000001</v>
      </c>
    </row>
    <row r="31" spans="1:17" ht="12" customHeight="1" x14ac:dyDescent="0.2">
      <c r="A31" s="55" t="s">
        <v>79</v>
      </c>
      <c r="B31" s="57" t="s">
        <v>36</v>
      </c>
      <c r="C31" s="56">
        <v>43199.275000000001</v>
      </c>
      <c r="D31" s="56" t="s">
        <v>71</v>
      </c>
      <c r="E31" s="22">
        <f t="shared" si="0"/>
        <v>-3630.9984821501534</v>
      </c>
      <c r="F31" s="22">
        <f t="shared" si="1"/>
        <v>-3631</v>
      </c>
      <c r="G31" s="22">
        <f t="shared" si="2"/>
        <v>4.5608000073116273E-4</v>
      </c>
      <c r="H31" s="22"/>
      <c r="I31" s="22">
        <f t="shared" si="3"/>
        <v>4.5608000073116273E-4</v>
      </c>
      <c r="J31" s="22"/>
      <c r="K31" s="22"/>
      <c r="L31" s="22"/>
      <c r="M31" s="22"/>
      <c r="N31" s="22"/>
      <c r="O31" s="22">
        <f t="shared" ca="1" si="4"/>
        <v>-1.5957428908534861E-3</v>
      </c>
      <c r="P31" s="22"/>
      <c r="Q31" s="24">
        <f t="shared" si="5"/>
        <v>28180.775000000001</v>
      </c>
    </row>
    <row r="32" spans="1:17" ht="12" customHeight="1" x14ac:dyDescent="0.2">
      <c r="A32" s="55" t="s">
        <v>79</v>
      </c>
      <c r="B32" s="57" t="s">
        <v>36</v>
      </c>
      <c r="C32" s="56">
        <v>43256.368000000002</v>
      </c>
      <c r="D32" s="56" t="s">
        <v>71</v>
      </c>
      <c r="E32" s="22">
        <f t="shared" si="0"/>
        <v>-3440.9910246910813</v>
      </c>
      <c r="F32" s="22">
        <f t="shared" si="1"/>
        <v>-3441</v>
      </c>
      <c r="G32" s="22">
        <f t="shared" si="2"/>
        <v>2.6968800011673011E-3</v>
      </c>
      <c r="H32" s="22"/>
      <c r="I32" s="22">
        <f t="shared" si="3"/>
        <v>2.6968800011673011E-3</v>
      </c>
      <c r="J32" s="22"/>
      <c r="K32" s="22"/>
      <c r="L32" s="22"/>
      <c r="M32" s="22"/>
      <c r="N32" s="22"/>
      <c r="O32" s="22">
        <f t="shared" ca="1" si="4"/>
        <v>-1.6473707320070986E-3</v>
      </c>
      <c r="P32" s="22"/>
      <c r="Q32" s="24">
        <f t="shared" si="5"/>
        <v>28237.868000000002</v>
      </c>
    </row>
    <row r="33" spans="1:26" ht="12" customHeight="1" x14ac:dyDescent="0.2">
      <c r="A33" s="55" t="s">
        <v>79</v>
      </c>
      <c r="B33" s="57" t="s">
        <v>36</v>
      </c>
      <c r="C33" s="56">
        <v>43275.292999999998</v>
      </c>
      <c r="D33" s="56" t="s">
        <v>71</v>
      </c>
      <c r="E33" s="22">
        <f t="shared" si="0"/>
        <v>-3378.0079771649034</v>
      </c>
      <c r="F33" s="22">
        <f t="shared" si="1"/>
        <v>-3378</v>
      </c>
      <c r="G33" s="22">
        <f t="shared" si="2"/>
        <v>-2.3969600006239489E-3</v>
      </c>
      <c r="H33" s="22"/>
      <c r="I33" s="22">
        <f t="shared" si="3"/>
        <v>-2.3969600006239489E-3</v>
      </c>
      <c r="J33" s="22"/>
      <c r="K33" s="22"/>
      <c r="L33" s="22"/>
      <c r="M33" s="22"/>
      <c r="N33" s="22"/>
      <c r="O33" s="22">
        <f t="shared" ca="1" si="4"/>
        <v>-1.6644894372317175E-3</v>
      </c>
      <c r="P33" s="22"/>
      <c r="Q33" s="24">
        <f t="shared" si="5"/>
        <v>28256.792999999998</v>
      </c>
    </row>
    <row r="34" spans="1:26" ht="12" customHeight="1" x14ac:dyDescent="0.2">
      <c r="A34" s="55" t="s">
        <v>79</v>
      </c>
      <c r="B34" s="57" t="s">
        <v>36</v>
      </c>
      <c r="C34" s="56">
        <v>43461.578999999998</v>
      </c>
      <c r="D34" s="56" t="s">
        <v>71</v>
      </c>
      <c r="E34" s="22">
        <f t="shared" si="0"/>
        <v>-2758.0417953173865</v>
      </c>
      <c r="F34" s="22">
        <f t="shared" si="1"/>
        <v>-2758</v>
      </c>
      <c r="G34" s="22">
        <f t="shared" si="2"/>
        <v>-1.2558560003526509E-2</v>
      </c>
      <c r="H34" s="22"/>
      <c r="I34" s="22">
        <f t="shared" si="3"/>
        <v>-1.2558560003526509E-2</v>
      </c>
      <c r="J34" s="22"/>
      <c r="K34" s="22"/>
      <c r="L34" s="22"/>
      <c r="M34" s="22"/>
      <c r="N34" s="22"/>
      <c r="O34" s="22">
        <f t="shared" ca="1" si="4"/>
        <v>-1.8329592346803482E-3</v>
      </c>
      <c r="P34" s="22"/>
      <c r="Q34" s="24">
        <f t="shared" si="5"/>
        <v>28443.078999999998</v>
      </c>
    </row>
    <row r="35" spans="1:26" ht="12" customHeight="1" x14ac:dyDescent="0.2">
      <c r="A35" s="55" t="s">
        <v>79</v>
      </c>
      <c r="B35" s="57" t="s">
        <v>36</v>
      </c>
      <c r="C35" s="56">
        <v>43851.618999999999</v>
      </c>
      <c r="D35" s="56" t="s">
        <v>71</v>
      </c>
      <c r="E35" s="22">
        <f t="shared" si="0"/>
        <v>-1459.9753299479758</v>
      </c>
      <c r="F35" s="22">
        <f t="shared" si="1"/>
        <v>-1460</v>
      </c>
      <c r="G35" s="22">
        <f t="shared" si="2"/>
        <v>7.4127999978372827E-3</v>
      </c>
      <c r="H35" s="22"/>
      <c r="I35" s="22">
        <f t="shared" si="3"/>
        <v>7.4127999978372827E-3</v>
      </c>
      <c r="J35" s="22"/>
      <c r="K35" s="22"/>
      <c r="L35" s="22"/>
      <c r="M35" s="22"/>
      <c r="N35" s="22"/>
      <c r="O35" s="22">
        <f t="shared" ca="1" si="4"/>
        <v>-2.1856589074034489E-3</v>
      </c>
      <c r="P35" s="22"/>
      <c r="Q35" s="24">
        <f t="shared" si="5"/>
        <v>28833.118999999999</v>
      </c>
    </row>
    <row r="36" spans="1:26" ht="12" customHeight="1" x14ac:dyDescent="0.2">
      <c r="A36" s="55" t="s">
        <v>79</v>
      </c>
      <c r="B36" s="57" t="s">
        <v>36</v>
      </c>
      <c r="C36" s="56">
        <v>43932.438999999998</v>
      </c>
      <c r="D36" s="56" t="s">
        <v>71</v>
      </c>
      <c r="E36" s="22">
        <f t="shared" si="0"/>
        <v>-1191.003604660428</v>
      </c>
      <c r="F36" s="22">
        <f t="shared" si="1"/>
        <v>-1191</v>
      </c>
      <c r="G36" s="22">
        <f t="shared" si="2"/>
        <v>-1.0831200052052736E-3</v>
      </c>
      <c r="H36" s="22"/>
      <c r="I36" s="22">
        <f t="shared" si="3"/>
        <v>-1.0831200052052736E-3</v>
      </c>
      <c r="J36" s="22"/>
      <c r="K36" s="22"/>
      <c r="L36" s="22"/>
      <c r="M36" s="22"/>
      <c r="N36" s="22"/>
      <c r="O36" s="22">
        <f t="shared" ca="1" si="4"/>
        <v>-2.2587530614577743E-3</v>
      </c>
      <c r="P36" s="22"/>
      <c r="Q36" s="24">
        <f t="shared" si="5"/>
        <v>28913.938999999998</v>
      </c>
    </row>
    <row r="37" spans="1:26" ht="12" customHeight="1" x14ac:dyDescent="0.2">
      <c r="A37" s="55" t="s">
        <v>79</v>
      </c>
      <c r="B37" s="57" t="s">
        <v>36</v>
      </c>
      <c r="C37" s="56">
        <v>43935.442999999999</v>
      </c>
      <c r="D37" s="56" t="s">
        <v>71</v>
      </c>
      <c r="E37" s="22">
        <f t="shared" si="0"/>
        <v>-1181.0061898774038</v>
      </c>
      <c r="F37" s="22">
        <f t="shared" si="1"/>
        <v>-1181</v>
      </c>
      <c r="G37" s="22">
        <f t="shared" si="2"/>
        <v>-1.8599200047901832E-3</v>
      </c>
      <c r="H37" s="22"/>
      <c r="I37" s="22">
        <f t="shared" si="3"/>
        <v>-1.8599200047901832E-3</v>
      </c>
      <c r="J37" s="22"/>
      <c r="K37" s="22"/>
      <c r="L37" s="22"/>
      <c r="M37" s="22"/>
      <c r="N37" s="22"/>
      <c r="O37" s="22">
        <f t="shared" ca="1" si="4"/>
        <v>-2.2614703162553329E-3</v>
      </c>
      <c r="P37" s="22"/>
      <c r="Q37" s="24">
        <f t="shared" si="5"/>
        <v>28916.942999999999</v>
      </c>
    </row>
    <row r="38" spans="1:26" ht="12" customHeight="1" x14ac:dyDescent="0.2">
      <c r="A38" s="55" t="s">
        <v>79</v>
      </c>
      <c r="B38" s="57" t="s">
        <v>36</v>
      </c>
      <c r="C38" s="56">
        <v>43938.447999999997</v>
      </c>
      <c r="D38" s="56" t="s">
        <v>71</v>
      </c>
      <c r="E38" s="22">
        <f t="shared" si="0"/>
        <v>-1171.0054470601756</v>
      </c>
      <c r="F38" s="22">
        <f t="shared" si="1"/>
        <v>-1171</v>
      </c>
      <c r="G38" s="22">
        <f t="shared" si="2"/>
        <v>-1.6367200078093447E-3</v>
      </c>
      <c r="H38" s="22"/>
      <c r="I38" s="22">
        <f t="shared" si="3"/>
        <v>-1.6367200078093447E-3</v>
      </c>
      <c r="J38" s="22"/>
      <c r="K38" s="22"/>
      <c r="L38" s="22"/>
      <c r="M38" s="22"/>
      <c r="N38" s="22"/>
      <c r="O38" s="22">
        <f t="shared" ca="1" si="4"/>
        <v>-2.2641875710528911E-3</v>
      </c>
      <c r="P38" s="22"/>
      <c r="Q38" s="24">
        <f t="shared" si="5"/>
        <v>28919.947999999997</v>
      </c>
    </row>
    <row r="39" spans="1:26" ht="12" customHeight="1" x14ac:dyDescent="0.2">
      <c r="A39" s="55" t="s">
        <v>79</v>
      </c>
      <c r="B39" s="57" t="s">
        <v>36</v>
      </c>
      <c r="C39" s="56">
        <v>43954.375999999997</v>
      </c>
      <c r="D39" s="56" t="s">
        <v>71</v>
      </c>
      <c r="E39" s="22">
        <f t="shared" si="0"/>
        <v>-1117.9965180774975</v>
      </c>
      <c r="F39" s="22">
        <f t="shared" si="1"/>
        <v>-1118</v>
      </c>
      <c r="G39" s="22">
        <f t="shared" si="2"/>
        <v>1.0462399950483814E-3</v>
      </c>
      <c r="H39" s="22"/>
      <c r="I39" s="22">
        <f t="shared" si="3"/>
        <v>1.0462399950483814E-3</v>
      </c>
      <c r="J39" s="22"/>
      <c r="K39" s="22"/>
      <c r="L39" s="22"/>
      <c r="M39" s="22"/>
      <c r="N39" s="22"/>
      <c r="O39" s="22">
        <f t="shared" ca="1" si="4"/>
        <v>-2.2785890214799516E-3</v>
      </c>
      <c r="P39" s="22"/>
      <c r="Q39" s="24">
        <f t="shared" si="5"/>
        <v>28935.875999999997</v>
      </c>
    </row>
    <row r="40" spans="1:26" ht="12" customHeight="1" x14ac:dyDescent="0.2">
      <c r="A40" s="22" t="s">
        <v>12</v>
      </c>
      <c r="B40" s="22"/>
      <c r="C40" s="23">
        <v>44290.309000000001</v>
      </c>
      <c r="D40" s="23" t="s">
        <v>14</v>
      </c>
      <c r="E40" s="22">
        <f t="shared" si="0"/>
        <v>0</v>
      </c>
      <c r="F40" s="22">
        <f t="shared" si="1"/>
        <v>0</v>
      </c>
      <c r="G40" s="22">
        <f t="shared" si="2"/>
        <v>0</v>
      </c>
      <c r="H40" s="22">
        <f>+G40</f>
        <v>0</v>
      </c>
      <c r="I40" s="22"/>
      <c r="J40" s="22"/>
      <c r="K40" s="22"/>
      <c r="L40" s="22"/>
      <c r="M40" s="22"/>
      <c r="N40" s="22"/>
      <c r="O40" s="22">
        <f t="shared" ca="1" si="4"/>
        <v>-2.5823781078469984E-3</v>
      </c>
      <c r="P40" s="22"/>
      <c r="Q40" s="24">
        <f t="shared" si="5"/>
        <v>29271.809000000001</v>
      </c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2" customHeight="1" x14ac:dyDescent="0.2">
      <c r="A41" s="22" t="s">
        <v>32</v>
      </c>
      <c r="B41" s="22"/>
      <c r="C41" s="23">
        <v>44984.111900000004</v>
      </c>
      <c r="D41" s="23"/>
      <c r="E41" s="22">
        <f t="shared" si="0"/>
        <v>2308.999789934488</v>
      </c>
      <c r="F41" s="22">
        <f t="shared" si="1"/>
        <v>2309</v>
      </c>
      <c r="G41" s="22">
        <f t="shared" si="2"/>
        <v>-6.311999459285289E-5</v>
      </c>
      <c r="H41" s="22"/>
      <c r="I41" s="22"/>
      <c r="J41" s="22">
        <f>G41</f>
        <v>-6.311999459285289E-5</v>
      </c>
      <c r="K41" s="22"/>
      <c r="L41" s="22"/>
      <c r="M41" s="22"/>
      <c r="N41" s="22"/>
      <c r="O41" s="22">
        <f t="shared" ca="1" si="4"/>
        <v>-3.2097922406032695E-3</v>
      </c>
      <c r="P41" s="22"/>
      <c r="Q41" s="24">
        <f t="shared" si="5"/>
        <v>29965.611900000004</v>
      </c>
      <c r="R41" s="22"/>
      <c r="S41" s="22"/>
      <c r="T41" s="22" t="s">
        <v>33</v>
      </c>
      <c r="U41" s="22"/>
      <c r="V41" s="22"/>
      <c r="W41" s="22"/>
      <c r="X41" s="22"/>
      <c r="Y41" s="22"/>
      <c r="Z41" s="22"/>
    </row>
    <row r="42" spans="1:26" ht="12" customHeight="1" x14ac:dyDescent="0.2">
      <c r="A42" s="22" t="s">
        <v>32</v>
      </c>
      <c r="B42" s="22"/>
      <c r="C42" s="23">
        <v>44985.314100000003</v>
      </c>
      <c r="D42" s="23"/>
      <c r="E42" s="22">
        <f t="shared" si="0"/>
        <v>2313.0007526682252</v>
      </c>
      <c r="F42" s="22">
        <f t="shared" si="1"/>
        <v>2313</v>
      </c>
      <c r="G42" s="22">
        <f t="shared" si="2"/>
        <v>2.2616000205744058E-4</v>
      </c>
      <c r="H42" s="22"/>
      <c r="I42" s="22"/>
      <c r="J42" s="22">
        <f>G42</f>
        <v>2.2616000205744058E-4</v>
      </c>
      <c r="K42" s="22"/>
      <c r="L42" s="22"/>
      <c r="M42" s="22"/>
      <c r="N42" s="22"/>
      <c r="O42" s="22">
        <f t="shared" ca="1" si="4"/>
        <v>-3.2108791425222928E-3</v>
      </c>
      <c r="P42" s="22"/>
      <c r="Q42" s="24">
        <f t="shared" si="5"/>
        <v>29966.814100000003</v>
      </c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2" customHeight="1" x14ac:dyDescent="0.2">
      <c r="A43" s="22" t="s">
        <v>32</v>
      </c>
      <c r="B43" s="22"/>
      <c r="C43" s="23">
        <v>44987.116499999996</v>
      </c>
      <c r="D43" s="23"/>
      <c r="E43" s="22">
        <f t="shared" si="0"/>
        <v>2318.9992015380153</v>
      </c>
      <c r="F43" s="22">
        <f t="shared" si="1"/>
        <v>2319</v>
      </c>
      <c r="G43" s="22">
        <f t="shared" si="2"/>
        <v>-2.3992000205907971E-4</v>
      </c>
      <c r="H43" s="22"/>
      <c r="I43" s="22"/>
      <c r="J43" s="22">
        <f>G43</f>
        <v>-2.3992000205907971E-4</v>
      </c>
      <c r="K43" s="22"/>
      <c r="L43" s="22"/>
      <c r="M43" s="22"/>
      <c r="N43" s="22"/>
      <c r="O43" s="22">
        <f t="shared" ca="1" si="4"/>
        <v>-3.2125094954008281E-3</v>
      </c>
      <c r="P43" s="22"/>
      <c r="Q43" s="24">
        <f t="shared" si="5"/>
        <v>29968.616499999996</v>
      </c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2" customHeight="1" x14ac:dyDescent="0.2">
      <c r="A44" s="55" t="s">
        <v>146</v>
      </c>
      <c r="B44" s="57" t="s">
        <v>36</v>
      </c>
      <c r="C44" s="56">
        <v>45457.663699999997</v>
      </c>
      <c r="D44" s="56" t="s">
        <v>71</v>
      </c>
      <c r="E44" s="22">
        <f t="shared" si="0"/>
        <v>3884.9963830924016</v>
      </c>
      <c r="F44" s="22">
        <f t="shared" si="1"/>
        <v>3885</v>
      </c>
      <c r="G44" s="22">
        <f t="shared" si="2"/>
        <v>-1.0868000026675873E-3</v>
      </c>
      <c r="H44" s="22"/>
      <c r="J44" s="22"/>
      <c r="K44" s="22">
        <f>+G44</f>
        <v>-1.0868000026675873E-3</v>
      </c>
      <c r="L44" s="22"/>
      <c r="M44" s="22"/>
      <c r="N44" s="22"/>
      <c r="O44" s="22">
        <f t="shared" ca="1" si="4"/>
        <v>-3.6380315966984982E-3</v>
      </c>
      <c r="P44" s="22"/>
      <c r="Q44" s="24">
        <f t="shared" si="5"/>
        <v>30439.163699999997</v>
      </c>
    </row>
    <row r="45" spans="1:26" ht="12" customHeight="1" x14ac:dyDescent="0.2">
      <c r="A45" s="55" t="s">
        <v>151</v>
      </c>
      <c r="B45" s="57" t="s">
        <v>36</v>
      </c>
      <c r="C45" s="56">
        <v>46112.703200000004</v>
      </c>
      <c r="D45" s="56" t="s">
        <v>71</v>
      </c>
      <c r="E45" s="22">
        <f t="shared" si="0"/>
        <v>6064.9902515221838</v>
      </c>
      <c r="F45" s="22">
        <f t="shared" si="1"/>
        <v>6065</v>
      </c>
      <c r="G45" s="22">
        <f t="shared" si="2"/>
        <v>-2.9291999962879345E-3</v>
      </c>
      <c r="H45" s="22"/>
      <c r="J45" s="22">
        <f>+G45</f>
        <v>-2.9291999962879345E-3</v>
      </c>
      <c r="K45" s="22"/>
      <c r="L45" s="22"/>
      <c r="M45" s="22"/>
      <c r="N45" s="22"/>
      <c r="O45" s="22">
        <f t="shared" ca="1" si="4"/>
        <v>-4.2303931425662642E-3</v>
      </c>
      <c r="P45" s="22"/>
      <c r="Q45" s="24">
        <f t="shared" si="5"/>
        <v>31094.203200000004</v>
      </c>
    </row>
    <row r="46" spans="1:26" ht="12" customHeight="1" x14ac:dyDescent="0.2">
      <c r="A46" s="55" t="s">
        <v>151</v>
      </c>
      <c r="B46" s="57" t="s">
        <v>36</v>
      </c>
      <c r="C46" s="56">
        <v>46114.8053</v>
      </c>
      <c r="D46" s="56" t="s">
        <v>71</v>
      </c>
      <c r="E46" s="22">
        <f t="shared" si="0"/>
        <v>6071.9861122463362</v>
      </c>
      <c r="F46" s="22">
        <f t="shared" si="1"/>
        <v>6072</v>
      </c>
      <c r="G46" s="22">
        <f t="shared" si="2"/>
        <v>-4.1729599979589693E-3</v>
      </c>
      <c r="H46" s="22"/>
      <c r="J46" s="22">
        <f>+G46</f>
        <v>-4.1729599979589693E-3</v>
      </c>
      <c r="K46" s="22"/>
      <c r="L46" s="22"/>
      <c r="M46" s="22"/>
      <c r="N46" s="22"/>
      <c r="O46" s="22">
        <f t="shared" ca="1" si="4"/>
        <v>-4.2322952209245552E-3</v>
      </c>
      <c r="P46" s="22"/>
      <c r="Q46" s="24">
        <f t="shared" si="5"/>
        <v>31096.3053</v>
      </c>
    </row>
    <row r="47" spans="1:26" ht="12" customHeight="1" x14ac:dyDescent="0.2">
      <c r="A47" s="55" t="s">
        <v>151</v>
      </c>
      <c r="B47" s="57" t="s">
        <v>36</v>
      </c>
      <c r="C47" s="56">
        <v>46121.717700000001</v>
      </c>
      <c r="D47" s="56" t="s">
        <v>71</v>
      </c>
      <c r="E47" s="22">
        <f t="shared" si="0"/>
        <v>6094.9908159567785</v>
      </c>
      <c r="F47" s="22">
        <f t="shared" si="1"/>
        <v>6095</v>
      </c>
      <c r="G47" s="22">
        <f t="shared" si="2"/>
        <v>-2.7595999999903142E-3</v>
      </c>
      <c r="H47" s="22"/>
      <c r="J47" s="22">
        <f>+G47</f>
        <v>-2.7595999999903142E-3</v>
      </c>
      <c r="K47" s="22"/>
      <c r="L47" s="22"/>
      <c r="M47" s="22"/>
      <c r="N47" s="22"/>
      <c r="O47" s="22">
        <f t="shared" ca="1" si="4"/>
        <v>-4.2385449069589397E-3</v>
      </c>
      <c r="P47" s="22"/>
      <c r="Q47" s="24">
        <f t="shared" si="5"/>
        <v>31103.217700000001</v>
      </c>
    </row>
    <row r="48" spans="1:26" ht="12" customHeight="1" x14ac:dyDescent="0.2">
      <c r="A48" s="55" t="s">
        <v>163</v>
      </c>
      <c r="B48" s="57" t="s">
        <v>36</v>
      </c>
      <c r="C48" s="56">
        <v>46823.036</v>
      </c>
      <c r="D48" s="56" t="s">
        <v>71</v>
      </c>
      <c r="E48" s="22">
        <f t="shared" si="0"/>
        <v>8429.0021142335718</v>
      </c>
      <c r="F48" s="22">
        <f t="shared" si="1"/>
        <v>8429</v>
      </c>
      <c r="G48" s="22">
        <f t="shared" si="2"/>
        <v>6.3527999736834317E-4</v>
      </c>
      <c r="H48" s="22"/>
      <c r="I48" s="22">
        <f>+G48</f>
        <v>6.3527999736834317E-4</v>
      </c>
      <c r="J48" s="22"/>
      <c r="K48" s="22"/>
      <c r="L48" s="22"/>
      <c r="M48" s="22"/>
      <c r="N48" s="22"/>
      <c r="O48" s="22">
        <f t="shared" ca="1" si="4"/>
        <v>-4.8727521767091067E-3</v>
      </c>
      <c r="P48" s="22"/>
      <c r="Q48" s="24">
        <f t="shared" si="5"/>
        <v>31804.536</v>
      </c>
      <c r="R48" s="22"/>
    </row>
    <row r="49" spans="1:32" ht="12" customHeight="1" x14ac:dyDescent="0.2">
      <c r="A49" s="22" t="s">
        <v>30</v>
      </c>
      <c r="B49" s="22"/>
      <c r="C49" s="23">
        <v>50166.448100000001</v>
      </c>
      <c r="D49" s="23">
        <v>5.0000000000000001E-4</v>
      </c>
      <c r="E49" s="22">
        <f t="shared" si="0"/>
        <v>19555.991979171296</v>
      </c>
      <c r="F49" s="22">
        <f t="shared" si="1"/>
        <v>19556</v>
      </c>
      <c r="G49" s="22">
        <f t="shared" si="2"/>
        <v>-2.4100800001178868E-3</v>
      </c>
      <c r="H49" s="22"/>
      <c r="I49" s="22"/>
      <c r="J49" s="22">
        <f>+G49</f>
        <v>-2.4100800001178868E-3</v>
      </c>
      <c r="K49" s="22"/>
      <c r="L49" s="22"/>
      <c r="M49" s="22"/>
      <c r="N49" s="22"/>
      <c r="O49" s="22">
        <f t="shared" ca="1" si="4"/>
        <v>-7.8962415899525157E-3</v>
      </c>
      <c r="P49" s="22"/>
      <c r="Q49" s="24">
        <f t="shared" si="5"/>
        <v>35147.948100000001</v>
      </c>
      <c r="R49" s="22"/>
      <c r="S49" s="22"/>
      <c r="T49" s="22"/>
      <c r="U49" s="22"/>
      <c r="V49" s="22"/>
      <c r="W49" s="22"/>
      <c r="X49" s="22"/>
      <c r="Y49" s="22"/>
      <c r="Z49" s="22"/>
    </row>
    <row r="50" spans="1:32" s="22" customFormat="1" ht="12" customHeight="1" x14ac:dyDescent="0.2">
      <c r="A50" s="55" t="s">
        <v>174</v>
      </c>
      <c r="B50" s="57" t="s">
        <v>36</v>
      </c>
      <c r="C50" s="56">
        <v>51922.733899999999</v>
      </c>
      <c r="D50" s="56" t="s">
        <v>71</v>
      </c>
      <c r="E50" s="22">
        <f t="shared" si="0"/>
        <v>25400.971213568999</v>
      </c>
      <c r="F50" s="22">
        <f t="shared" si="1"/>
        <v>25401</v>
      </c>
      <c r="G50" s="22">
        <f t="shared" si="2"/>
        <v>-8.649679999507498E-3</v>
      </c>
      <c r="I50"/>
      <c r="K50" s="22">
        <f t="shared" ref="K50:K62" si="6">+G50</f>
        <v>-8.649679999507498E-3</v>
      </c>
      <c r="O50" s="22">
        <f t="shared" ca="1" si="4"/>
        <v>-9.484477019125491E-3</v>
      </c>
      <c r="Q50" s="24">
        <f t="shared" si="5"/>
        <v>36904.233899999999</v>
      </c>
      <c r="R50"/>
      <c r="S50"/>
      <c r="T50"/>
      <c r="U50"/>
      <c r="V50"/>
      <c r="W50"/>
      <c r="X50"/>
      <c r="Y50"/>
      <c r="Z50"/>
      <c r="AA50" s="22">
        <v>12</v>
      </c>
      <c r="AC50" s="22" t="s">
        <v>28</v>
      </c>
      <c r="AD50" s="22" t="s">
        <v>29</v>
      </c>
      <c r="AF50" s="22" t="s">
        <v>31</v>
      </c>
    </row>
    <row r="51" spans="1:32" s="22" customFormat="1" ht="12" customHeight="1" x14ac:dyDescent="0.2">
      <c r="A51" s="55" t="s">
        <v>174</v>
      </c>
      <c r="B51" s="57" t="s">
        <v>36</v>
      </c>
      <c r="C51" s="56">
        <v>51923.635000000002</v>
      </c>
      <c r="D51" s="56" t="s">
        <v>71</v>
      </c>
      <c r="E51" s="22">
        <f t="shared" si="0"/>
        <v>25403.970105200493</v>
      </c>
      <c r="F51" s="22">
        <f t="shared" si="1"/>
        <v>25404</v>
      </c>
      <c r="G51" s="22">
        <f t="shared" si="2"/>
        <v>-8.9827199990395457E-3</v>
      </c>
      <c r="I51"/>
      <c r="K51" s="22">
        <f t="shared" si="6"/>
        <v>-8.9827199990395457E-3</v>
      </c>
      <c r="O51" s="22">
        <f t="shared" ca="1" si="4"/>
        <v>-9.4852921955647582E-3</v>
      </c>
      <c r="Q51" s="24">
        <f t="shared" si="5"/>
        <v>36905.135000000002</v>
      </c>
      <c r="R51"/>
      <c r="S51"/>
      <c r="T51"/>
      <c r="U51"/>
      <c r="V51"/>
      <c r="W51"/>
      <c r="X51"/>
      <c r="Y51"/>
      <c r="Z51"/>
    </row>
    <row r="52" spans="1:32" s="22" customFormat="1" ht="12" customHeight="1" x14ac:dyDescent="0.2">
      <c r="A52" s="55" t="s">
        <v>174</v>
      </c>
      <c r="B52" s="57" t="s">
        <v>36</v>
      </c>
      <c r="C52" s="56">
        <v>51924.536699999997</v>
      </c>
      <c r="D52" s="56" t="s">
        <v>71</v>
      </c>
      <c r="E52" s="22">
        <f t="shared" si="0"/>
        <v>25406.970993652492</v>
      </c>
      <c r="F52" s="22">
        <f t="shared" si="1"/>
        <v>25407</v>
      </c>
      <c r="G52" s="22">
        <f t="shared" si="2"/>
        <v>-8.7157600064529106E-3</v>
      </c>
      <c r="I52"/>
      <c r="K52" s="22">
        <f t="shared" si="6"/>
        <v>-8.7157600064529106E-3</v>
      </c>
      <c r="O52" s="22">
        <f t="shared" ca="1" si="4"/>
        <v>-9.4861073720040271E-3</v>
      </c>
      <c r="Q52" s="24">
        <f t="shared" si="5"/>
        <v>36906.036699999997</v>
      </c>
      <c r="R52"/>
      <c r="S52"/>
      <c r="T52"/>
      <c r="U52"/>
      <c r="V52"/>
      <c r="W52"/>
      <c r="X52"/>
      <c r="Y52"/>
      <c r="Z52"/>
    </row>
    <row r="53" spans="1:32" s="22" customFormat="1" ht="12" customHeight="1" x14ac:dyDescent="0.2">
      <c r="A53" s="25" t="s">
        <v>47</v>
      </c>
      <c r="B53" s="26" t="s">
        <v>36</v>
      </c>
      <c r="C53" s="27">
        <v>51965.4018</v>
      </c>
      <c r="D53" s="27" t="s">
        <v>48</v>
      </c>
      <c r="E53" s="22">
        <f t="shared" ref="E53:E84" si="7">+(C53-C$7)/C$8</f>
        <v>25542.971444667695</v>
      </c>
      <c r="F53" s="22">
        <f t="shared" ref="F53:F84" si="8">ROUND(2*E53,0)/2</f>
        <v>25543</v>
      </c>
      <c r="G53" s="22">
        <f t="shared" ref="G53:G84" si="9">+C53-(C$7+F53*C$8)</f>
        <v>-8.5802399989916012E-3</v>
      </c>
      <c r="K53" s="22">
        <f t="shared" si="6"/>
        <v>-8.5802399989916012E-3</v>
      </c>
      <c r="O53" s="22">
        <f t="shared" ref="O53:O84" ca="1" si="10">+C$11+C$12*F53</f>
        <v>-9.5230620372508228E-3</v>
      </c>
      <c r="Q53" s="24">
        <f t="shared" ref="Q53:Q84" si="11">+C53-15018.5</f>
        <v>36946.9018</v>
      </c>
    </row>
    <row r="54" spans="1:32" s="22" customFormat="1" ht="12" customHeight="1" x14ac:dyDescent="0.2">
      <c r="A54" s="55" t="s">
        <v>188</v>
      </c>
      <c r="B54" s="57" t="s">
        <v>36</v>
      </c>
      <c r="C54" s="56">
        <v>51967.502399999998</v>
      </c>
      <c r="D54" s="56" t="s">
        <v>71</v>
      </c>
      <c r="E54" s="22">
        <f t="shared" si="7"/>
        <v>25549.962313340529</v>
      </c>
      <c r="F54" s="22">
        <f t="shared" si="8"/>
        <v>25550</v>
      </c>
      <c r="G54" s="22">
        <f t="shared" si="9"/>
        <v>-1.1324000006425194E-2</v>
      </c>
      <c r="I54"/>
      <c r="K54" s="22">
        <f t="shared" si="6"/>
        <v>-1.1324000006425194E-2</v>
      </c>
      <c r="O54" s="22">
        <f t="shared" ca="1" si="10"/>
        <v>-9.5249641156091146E-3</v>
      </c>
      <c r="Q54" s="24">
        <f t="shared" si="11"/>
        <v>36949.002399999998</v>
      </c>
      <c r="R54"/>
      <c r="S54"/>
      <c r="T54"/>
      <c r="U54"/>
      <c r="V54"/>
      <c r="W54"/>
      <c r="X54"/>
      <c r="Y54"/>
      <c r="Z54"/>
    </row>
    <row r="55" spans="1:32" ht="12" customHeight="1" x14ac:dyDescent="0.2">
      <c r="A55" s="25" t="s">
        <v>47</v>
      </c>
      <c r="B55" s="26" t="s">
        <v>36</v>
      </c>
      <c r="C55" s="27">
        <v>52014.377899999999</v>
      </c>
      <c r="D55" s="27" t="s">
        <v>48</v>
      </c>
      <c r="E55" s="22">
        <f t="shared" si="7"/>
        <v>25705.965581203895</v>
      </c>
      <c r="F55" s="22">
        <f t="shared" si="8"/>
        <v>25706</v>
      </c>
      <c r="G55" s="22">
        <f t="shared" si="9"/>
        <v>-1.0342080000555143E-2</v>
      </c>
      <c r="H55" s="22"/>
      <c r="I55" s="22"/>
      <c r="J55" s="22"/>
      <c r="K55" s="22">
        <f t="shared" si="6"/>
        <v>-1.0342080000555143E-2</v>
      </c>
      <c r="L55" s="22"/>
      <c r="M55" s="22"/>
      <c r="N55" s="22"/>
      <c r="O55" s="22">
        <f t="shared" ca="1" si="10"/>
        <v>-9.5673532904510285E-3</v>
      </c>
      <c r="P55" s="22"/>
      <c r="Q55" s="24">
        <f t="shared" si="11"/>
        <v>36995.877899999999</v>
      </c>
      <c r="R55" s="22"/>
      <c r="S55" s="22"/>
      <c r="T55" s="22"/>
      <c r="U55" s="22"/>
      <c r="V55" s="22"/>
      <c r="W55" s="22"/>
      <c r="X55" s="22"/>
      <c r="Y55" s="22"/>
      <c r="Z55" s="22"/>
    </row>
    <row r="56" spans="1:32" ht="12" customHeight="1" x14ac:dyDescent="0.2">
      <c r="A56" s="25" t="s">
        <v>47</v>
      </c>
      <c r="B56" s="26" t="s">
        <v>36</v>
      </c>
      <c r="C56" s="27">
        <v>52320.266380000001</v>
      </c>
      <c r="D56" s="27">
        <v>2.8E-3</v>
      </c>
      <c r="E56" s="22">
        <f t="shared" si="7"/>
        <v>26723.972908736512</v>
      </c>
      <c r="F56" s="22">
        <f t="shared" si="8"/>
        <v>26724</v>
      </c>
      <c r="G56" s="22">
        <f t="shared" si="9"/>
        <v>-8.1403200019849464E-3</v>
      </c>
      <c r="H56" s="22"/>
      <c r="I56" s="22"/>
      <c r="J56" s="22"/>
      <c r="K56" s="22">
        <f t="shared" si="6"/>
        <v>-8.1403200019849464E-3</v>
      </c>
      <c r="L56" s="22"/>
      <c r="M56" s="22"/>
      <c r="N56" s="22"/>
      <c r="O56" s="22">
        <f t="shared" ca="1" si="10"/>
        <v>-9.8439698288424887E-3</v>
      </c>
      <c r="P56" s="22"/>
      <c r="Q56" s="24">
        <f t="shared" si="11"/>
        <v>37301.766380000001</v>
      </c>
      <c r="R56" s="22"/>
      <c r="S56" s="22"/>
      <c r="T56" s="22"/>
      <c r="U56" s="22"/>
      <c r="V56" s="22"/>
      <c r="W56" s="22"/>
      <c r="X56" s="22"/>
      <c r="Y56" s="22"/>
      <c r="Z56" s="22"/>
    </row>
    <row r="57" spans="1:32" s="22" customFormat="1" ht="12" customHeight="1" x14ac:dyDescent="0.2">
      <c r="A57" s="25" t="s">
        <v>47</v>
      </c>
      <c r="B57" s="26" t="s">
        <v>49</v>
      </c>
      <c r="C57" s="27">
        <v>52320.408880000003</v>
      </c>
      <c r="D57" s="27">
        <v>5.1000000000000004E-3</v>
      </c>
      <c r="E57" s="22">
        <f t="shared" si="7"/>
        <v>26724.447153612211</v>
      </c>
      <c r="F57" s="22">
        <f t="shared" si="8"/>
        <v>26724.5</v>
      </c>
      <c r="G57" s="22">
        <f t="shared" si="9"/>
        <v>-1.5879159996984527E-2</v>
      </c>
      <c r="K57" s="22">
        <f t="shared" si="6"/>
        <v>-1.5879159996984527E-2</v>
      </c>
      <c r="O57" s="22">
        <f t="shared" ca="1" si="10"/>
        <v>-9.8441056915823666E-3</v>
      </c>
      <c r="Q57" s="24">
        <f t="shared" si="11"/>
        <v>37301.908880000003</v>
      </c>
    </row>
    <row r="58" spans="1:32" s="22" customFormat="1" ht="12" customHeight="1" x14ac:dyDescent="0.2">
      <c r="A58" s="25" t="s">
        <v>47</v>
      </c>
      <c r="B58" s="26" t="s">
        <v>36</v>
      </c>
      <c r="C58" s="27">
        <v>52364.432699999998</v>
      </c>
      <c r="D58" s="27" t="s">
        <v>48</v>
      </c>
      <c r="E58" s="22">
        <f t="shared" si="7"/>
        <v>26870.959932864218</v>
      </c>
      <c r="F58" s="22">
        <f t="shared" si="8"/>
        <v>26871</v>
      </c>
      <c r="G58" s="22">
        <f t="shared" si="9"/>
        <v>-1.2039280001772568E-2</v>
      </c>
      <c r="K58" s="22">
        <f t="shared" si="6"/>
        <v>-1.2039280001772568E-2</v>
      </c>
      <c r="O58" s="22">
        <f t="shared" ca="1" si="10"/>
        <v>-9.8839134743665992E-3</v>
      </c>
      <c r="Q58" s="24">
        <f t="shared" si="11"/>
        <v>37345.932699999998</v>
      </c>
    </row>
    <row r="59" spans="1:32" ht="12" customHeight="1" x14ac:dyDescent="0.2">
      <c r="A59" s="28" t="s">
        <v>35</v>
      </c>
      <c r="B59" s="29" t="s">
        <v>36</v>
      </c>
      <c r="C59" s="30">
        <v>53329.8698</v>
      </c>
      <c r="D59" s="28">
        <v>5.9999999999999995E-4</v>
      </c>
      <c r="E59" s="22">
        <f t="shared" si="7"/>
        <v>30083.967634467885</v>
      </c>
      <c r="F59" s="22">
        <f t="shared" si="8"/>
        <v>30084</v>
      </c>
      <c r="G59" s="22">
        <f t="shared" si="9"/>
        <v>-9.725120005896315E-3</v>
      </c>
      <c r="H59" s="22"/>
      <c r="I59" s="22"/>
      <c r="J59" s="22"/>
      <c r="K59" s="22">
        <f t="shared" si="6"/>
        <v>-9.725120005896315E-3</v>
      </c>
      <c r="L59" s="22"/>
      <c r="M59" s="22"/>
      <c r="N59" s="22"/>
      <c r="O59" s="22">
        <f t="shared" ca="1" si="10"/>
        <v>-1.0756967440822164E-2</v>
      </c>
      <c r="P59" s="22"/>
      <c r="Q59" s="24">
        <f t="shared" si="11"/>
        <v>38311.3698</v>
      </c>
      <c r="R59" s="22"/>
      <c r="S59" s="22"/>
      <c r="T59" s="22"/>
      <c r="U59" s="22"/>
      <c r="V59" s="22"/>
      <c r="W59" s="22"/>
      <c r="X59" s="22"/>
      <c r="Y59" s="22"/>
      <c r="Z59" s="22"/>
    </row>
    <row r="60" spans="1:32" ht="12" customHeight="1" x14ac:dyDescent="0.2">
      <c r="A60" s="25" t="s">
        <v>44</v>
      </c>
      <c r="B60" s="31" t="s">
        <v>36</v>
      </c>
      <c r="C60" s="32">
        <v>53463.281900000002</v>
      </c>
      <c r="D60" s="32">
        <v>2.9999999999999997E-4</v>
      </c>
      <c r="E60" s="22">
        <f t="shared" si="7"/>
        <v>30527.967668014477</v>
      </c>
      <c r="F60" s="22">
        <f t="shared" si="8"/>
        <v>30528</v>
      </c>
      <c r="G60" s="22">
        <f t="shared" si="9"/>
        <v>-9.7150399960810319E-3</v>
      </c>
      <c r="H60" s="22"/>
      <c r="I60" s="22"/>
      <c r="J60" s="22"/>
      <c r="K60" s="22">
        <f t="shared" si="6"/>
        <v>-9.7150399960810319E-3</v>
      </c>
      <c r="L60" s="22"/>
      <c r="M60" s="22"/>
      <c r="N60" s="22"/>
      <c r="O60" s="22">
        <f t="shared" ca="1" si="10"/>
        <v>-1.0877613553833765E-2</v>
      </c>
      <c r="P60" s="22"/>
      <c r="Q60" s="24">
        <f t="shared" si="11"/>
        <v>38444.781900000002</v>
      </c>
      <c r="R60" s="22"/>
      <c r="S60" s="22"/>
      <c r="T60" s="22"/>
      <c r="U60" s="22"/>
      <c r="V60" s="22"/>
      <c r="W60" s="22"/>
      <c r="X60" s="22"/>
      <c r="Y60" s="22"/>
      <c r="Z60" s="22"/>
    </row>
    <row r="61" spans="1:32" ht="12" customHeight="1" x14ac:dyDescent="0.2">
      <c r="A61" s="33" t="s">
        <v>37</v>
      </c>
      <c r="B61" s="31" t="s">
        <v>36</v>
      </c>
      <c r="C61" s="32">
        <v>53496.634100000003</v>
      </c>
      <c r="D61" s="32">
        <v>2.0000000000000001E-4</v>
      </c>
      <c r="E61" s="22">
        <f t="shared" si="7"/>
        <v>30638.964930772898</v>
      </c>
      <c r="F61" s="22">
        <f t="shared" si="8"/>
        <v>30639</v>
      </c>
      <c r="G61" s="22">
        <f t="shared" si="9"/>
        <v>-1.0537520000070799E-2</v>
      </c>
      <c r="H61" s="22"/>
      <c r="I61" s="22"/>
      <c r="J61" s="22"/>
      <c r="K61" s="22">
        <f t="shared" si="6"/>
        <v>-1.0537520000070799E-2</v>
      </c>
      <c r="L61" s="22"/>
      <c r="M61" s="22"/>
      <c r="N61" s="22"/>
      <c r="O61" s="22">
        <f t="shared" ca="1" si="10"/>
        <v>-1.0907775082086664E-2</v>
      </c>
      <c r="P61" s="22"/>
      <c r="Q61" s="24">
        <f t="shared" si="11"/>
        <v>38478.134100000003</v>
      </c>
      <c r="R61" s="22"/>
      <c r="S61" s="22"/>
      <c r="T61" s="22"/>
      <c r="U61" s="22"/>
      <c r="V61" s="22"/>
      <c r="W61" s="22"/>
      <c r="X61" s="22"/>
      <c r="Y61" s="22"/>
      <c r="Z61" s="22"/>
    </row>
    <row r="62" spans="1:32" ht="12" customHeight="1" x14ac:dyDescent="0.2">
      <c r="A62" s="55" t="s">
        <v>221</v>
      </c>
      <c r="B62" s="57" t="s">
        <v>36</v>
      </c>
      <c r="C62" s="56">
        <v>53821.150800000003</v>
      </c>
      <c r="D62" s="56" t="s">
        <v>71</v>
      </c>
      <c r="E62" s="22">
        <f t="shared" si="7"/>
        <v>31718.967611837263</v>
      </c>
      <c r="F62" s="22">
        <f t="shared" si="8"/>
        <v>31719</v>
      </c>
      <c r="G62" s="22">
        <f t="shared" si="9"/>
        <v>-9.731919999467209E-3</v>
      </c>
      <c r="H62" s="22"/>
      <c r="J62" s="22"/>
      <c r="K62" s="22">
        <f t="shared" si="6"/>
        <v>-9.731919999467209E-3</v>
      </c>
      <c r="L62" s="22"/>
      <c r="M62" s="22"/>
      <c r="N62" s="22"/>
      <c r="O62" s="22">
        <f t="shared" ca="1" si="10"/>
        <v>-1.1201238600222988E-2</v>
      </c>
      <c r="P62" s="22"/>
      <c r="Q62" s="24">
        <f t="shared" si="11"/>
        <v>38802.650800000003</v>
      </c>
    </row>
    <row r="63" spans="1:32" ht="12" customHeight="1" x14ac:dyDescent="0.2">
      <c r="A63" s="25" t="s">
        <v>45</v>
      </c>
      <c r="B63" s="31" t="s">
        <v>36</v>
      </c>
      <c r="C63" s="27">
        <v>54092.477800000001</v>
      </c>
      <c r="D63" s="27">
        <v>1.6000000000000001E-3</v>
      </c>
      <c r="E63" s="22">
        <f t="shared" si="7"/>
        <v>32621.953151395468</v>
      </c>
      <c r="F63" s="22">
        <f t="shared" si="8"/>
        <v>32622</v>
      </c>
      <c r="G63" s="22">
        <f t="shared" si="9"/>
        <v>-1.4076960003876593E-2</v>
      </c>
      <c r="H63" s="22"/>
      <c r="I63" s="22"/>
      <c r="J63" s="22">
        <f>+G63</f>
        <v>-1.4076960003876593E-2</v>
      </c>
      <c r="K63" s="22"/>
      <c r="L63" s="22"/>
      <c r="M63" s="22"/>
      <c r="N63" s="22"/>
      <c r="O63" s="22">
        <f t="shared" ca="1" si="10"/>
        <v>-1.1446606708442527E-2</v>
      </c>
      <c r="P63" s="22"/>
      <c r="Q63" s="24">
        <f t="shared" si="11"/>
        <v>39073.977800000001</v>
      </c>
      <c r="R63" s="22"/>
      <c r="S63" s="22"/>
      <c r="T63" s="22"/>
      <c r="U63" s="22"/>
      <c r="V63" s="22"/>
      <c r="W63" s="22"/>
      <c r="X63" s="22"/>
      <c r="Y63" s="22"/>
      <c r="Z63" s="22"/>
    </row>
    <row r="64" spans="1:32" ht="12" customHeight="1" x14ac:dyDescent="0.2">
      <c r="A64" s="61" t="s">
        <v>278</v>
      </c>
      <c r="B64" s="62" t="s">
        <v>36</v>
      </c>
      <c r="C64" s="68">
        <v>54199.45196999982</v>
      </c>
      <c r="D64" s="69">
        <v>2.5999999999999998E-4</v>
      </c>
      <c r="E64" s="63">
        <f t="shared" si="7"/>
        <v>32977.966849317454</v>
      </c>
      <c r="F64" s="63">
        <f t="shared" si="8"/>
        <v>32978</v>
      </c>
      <c r="G64" s="63">
        <f t="shared" si="9"/>
        <v>-9.9610401812242344E-3</v>
      </c>
      <c r="H64" s="63"/>
      <c r="I64" s="63"/>
      <c r="J64" s="63"/>
      <c r="K64" s="63">
        <f>+G64</f>
        <v>-9.9610401812242344E-3</v>
      </c>
      <c r="L64" s="63"/>
      <c r="M64" s="63"/>
      <c r="N64" s="63"/>
      <c r="O64" s="63">
        <f t="shared" ca="1" si="10"/>
        <v>-1.1543340979235612E-2</v>
      </c>
      <c r="P64" s="63"/>
      <c r="Q64" s="65">
        <f t="shared" si="11"/>
        <v>39180.95196999982</v>
      </c>
      <c r="R64" s="64"/>
      <c r="S64" s="64"/>
      <c r="T64" s="64"/>
      <c r="U64" s="64"/>
      <c r="V64" s="64"/>
      <c r="W64" s="64"/>
      <c r="X64" s="64"/>
      <c r="Y64" s="22"/>
      <c r="Z64" s="22"/>
    </row>
    <row r="65" spans="1:26" ht="12" customHeight="1" x14ac:dyDescent="0.2">
      <c r="A65" s="27" t="s">
        <v>46</v>
      </c>
      <c r="B65" s="31"/>
      <c r="C65" s="27">
        <v>54202.457300000002</v>
      </c>
      <c r="D65" s="27">
        <v>2.9999999999999997E-4</v>
      </c>
      <c r="E65" s="22">
        <f t="shared" si="7"/>
        <v>32987.968690386588</v>
      </c>
      <c r="F65" s="22">
        <f t="shared" si="8"/>
        <v>32988</v>
      </c>
      <c r="G65" s="22">
        <f t="shared" si="9"/>
        <v>-9.4078399997670203E-3</v>
      </c>
      <c r="H65" s="22"/>
      <c r="I65" s="22"/>
      <c r="J65" s="22">
        <f>+G65</f>
        <v>-9.4078399997670203E-3</v>
      </c>
      <c r="K65" s="22"/>
      <c r="L65" s="22"/>
      <c r="M65" s="22"/>
      <c r="N65" s="22"/>
      <c r="O65" s="22">
        <f t="shared" ca="1" si="10"/>
        <v>-1.1546058234033169E-2</v>
      </c>
      <c r="P65" s="22"/>
      <c r="Q65" s="24">
        <f t="shared" si="11"/>
        <v>39183.957300000002</v>
      </c>
      <c r="R65" s="22"/>
      <c r="S65" s="22"/>
      <c r="T65" s="22"/>
      <c r="U65" s="22"/>
      <c r="V65" s="22"/>
      <c r="W65" s="22"/>
      <c r="X65" s="22"/>
    </row>
    <row r="66" spans="1:26" s="22" customFormat="1" ht="12" customHeight="1" x14ac:dyDescent="0.2">
      <c r="A66" s="61" t="s">
        <v>278</v>
      </c>
      <c r="B66" s="62" t="s">
        <v>36</v>
      </c>
      <c r="C66" s="68">
        <v>54507.44198000012</v>
      </c>
      <c r="D66" s="69">
        <v>2.1000000000000001E-4</v>
      </c>
      <c r="E66" s="63">
        <f t="shared" si="7"/>
        <v>34002.968140595724</v>
      </c>
      <c r="F66" s="63">
        <f t="shared" si="8"/>
        <v>34003</v>
      </c>
      <c r="G66" s="63">
        <f t="shared" si="9"/>
        <v>-9.573039882525336E-3</v>
      </c>
      <c r="H66" s="63"/>
      <c r="I66" s="63"/>
      <c r="J66" s="63"/>
      <c r="K66" s="63">
        <f>+G66</f>
        <v>-9.573039882525336E-3</v>
      </c>
      <c r="L66" s="63"/>
      <c r="M66" s="63"/>
      <c r="N66" s="63"/>
      <c r="O66" s="63">
        <f t="shared" ca="1" si="10"/>
        <v>-1.1821859595985364E-2</v>
      </c>
      <c r="P66" s="63"/>
      <c r="Q66" s="65">
        <f t="shared" si="11"/>
        <v>39488.94198000012</v>
      </c>
      <c r="R66" s="64"/>
      <c r="S66" s="64"/>
      <c r="T66" s="64"/>
      <c r="U66" s="64"/>
      <c r="V66" s="64"/>
      <c r="W66" s="64"/>
      <c r="X66" s="64"/>
      <c r="Y66"/>
      <c r="Z66"/>
    </row>
    <row r="67" spans="1:26" s="22" customFormat="1" ht="12" customHeight="1" x14ac:dyDescent="0.2">
      <c r="A67" s="28" t="s">
        <v>59</v>
      </c>
      <c r="B67" s="41" t="s">
        <v>36</v>
      </c>
      <c r="C67" s="28">
        <v>54507.443859999999</v>
      </c>
      <c r="D67" s="28">
        <v>1.4E-3</v>
      </c>
      <c r="E67" s="22">
        <f t="shared" si="7"/>
        <v>34002.974397299651</v>
      </c>
      <c r="F67" s="22">
        <f t="shared" si="8"/>
        <v>34003</v>
      </c>
      <c r="G67" s="22">
        <f t="shared" si="9"/>
        <v>-7.6930400027777068E-3</v>
      </c>
      <c r="K67" s="22">
        <f>+G67</f>
        <v>-7.6930400027777068E-3</v>
      </c>
      <c r="N67"/>
      <c r="O67" s="22">
        <f t="shared" ca="1" si="10"/>
        <v>-1.1821859595985364E-2</v>
      </c>
      <c r="Q67" s="24">
        <f t="shared" si="11"/>
        <v>39488.943859999999</v>
      </c>
      <c r="S67"/>
      <c r="T67"/>
      <c r="U67"/>
      <c r="V67"/>
      <c r="W67"/>
      <c r="X67"/>
      <c r="Y67"/>
      <c r="Z67"/>
    </row>
    <row r="68" spans="1:26" s="22" customFormat="1" ht="12" customHeight="1" x14ac:dyDescent="0.2">
      <c r="A68" s="27" t="s">
        <v>50</v>
      </c>
      <c r="B68" s="26" t="s">
        <v>36</v>
      </c>
      <c r="C68" s="27">
        <v>54508.3439</v>
      </c>
      <c r="D68" s="27">
        <v>1.4E-3</v>
      </c>
      <c r="E68" s="22">
        <f t="shared" si="7"/>
        <v>34005.969761214867</v>
      </c>
      <c r="F68" s="22">
        <f t="shared" si="8"/>
        <v>34006</v>
      </c>
      <c r="G68" s="22">
        <f t="shared" si="9"/>
        <v>-9.0860800046357326E-3</v>
      </c>
      <c r="J68" s="22">
        <f>+G68</f>
        <v>-9.0860800046357326E-3</v>
      </c>
      <c r="K68"/>
      <c r="O68" s="22">
        <f t="shared" ca="1" si="10"/>
        <v>-1.1822674772424631E-2</v>
      </c>
      <c r="Q68" s="24">
        <f t="shared" si="11"/>
        <v>39489.8439</v>
      </c>
      <c r="S68"/>
      <c r="T68"/>
      <c r="U68"/>
      <c r="V68"/>
      <c r="W68"/>
      <c r="X68"/>
      <c r="Y68"/>
      <c r="Z68"/>
    </row>
    <row r="69" spans="1:26" s="22" customFormat="1" ht="12" customHeight="1" x14ac:dyDescent="0.2">
      <c r="A69" s="27" t="s">
        <v>50</v>
      </c>
      <c r="B69" s="26" t="s">
        <v>36</v>
      </c>
      <c r="C69" s="27">
        <v>54508.49</v>
      </c>
      <c r="D69" s="27">
        <v>1.6999999999999999E-3</v>
      </c>
      <c r="E69" s="22">
        <f t="shared" si="7"/>
        <v>34006.455987013731</v>
      </c>
      <c r="F69" s="22">
        <f t="shared" si="8"/>
        <v>34006.5</v>
      </c>
      <c r="G69" s="22">
        <f t="shared" si="9"/>
        <v>-1.3224920003267471E-2</v>
      </c>
      <c r="J69" s="22">
        <f>+G69</f>
        <v>-1.3224920003267471E-2</v>
      </c>
      <c r="K69"/>
      <c r="O69" s="22">
        <f t="shared" ca="1" si="10"/>
        <v>-1.1822810635164509E-2</v>
      </c>
      <c r="Q69" s="24">
        <f t="shared" si="11"/>
        <v>39489.99</v>
      </c>
      <c r="S69"/>
      <c r="T69"/>
      <c r="U69"/>
      <c r="V69"/>
      <c r="W69"/>
      <c r="X69"/>
      <c r="Y69"/>
      <c r="Z69"/>
    </row>
    <row r="70" spans="1:26" s="22" customFormat="1" ht="12" customHeight="1" x14ac:dyDescent="0.2">
      <c r="A70" s="61" t="s">
        <v>278</v>
      </c>
      <c r="B70" s="62" t="s">
        <v>36</v>
      </c>
      <c r="C70" s="68">
        <v>54891.451609999873</v>
      </c>
      <c r="D70" s="69">
        <v>3.6000000000000002E-4</v>
      </c>
      <c r="E70" s="63">
        <f t="shared" si="7"/>
        <v>35280.965328272869</v>
      </c>
      <c r="F70" s="63">
        <f t="shared" si="8"/>
        <v>35281</v>
      </c>
      <c r="G70" s="63">
        <f t="shared" si="9"/>
        <v>-1.0418080128147267E-2</v>
      </c>
      <c r="H70" s="63"/>
      <c r="I70" s="63"/>
      <c r="J70" s="63"/>
      <c r="K70" s="63">
        <f t="shared" ref="K70:K75" si="12">+G70</f>
        <v>-1.0418080128147267E-2</v>
      </c>
      <c r="L70" s="63"/>
      <c r="M70" s="63"/>
      <c r="N70" s="63"/>
      <c r="O70" s="63">
        <f t="shared" ca="1" si="10"/>
        <v>-1.2169124759113347E-2</v>
      </c>
      <c r="P70" s="63"/>
      <c r="Q70" s="65">
        <f t="shared" si="11"/>
        <v>39872.951609999873</v>
      </c>
      <c r="R70" s="64"/>
      <c r="S70" s="64"/>
      <c r="T70" s="64"/>
      <c r="U70" s="64"/>
      <c r="V70" s="64"/>
      <c r="W70" s="64"/>
      <c r="X70" s="64"/>
      <c r="Y70"/>
      <c r="Z70"/>
    </row>
    <row r="71" spans="1:26" ht="12" customHeight="1" x14ac:dyDescent="0.2">
      <c r="A71" s="61" t="s">
        <v>278</v>
      </c>
      <c r="B71" s="62" t="s">
        <v>36</v>
      </c>
      <c r="C71" s="68">
        <v>54892.35306000011</v>
      </c>
      <c r="D71" s="69">
        <v>3.2000000000000003E-4</v>
      </c>
      <c r="E71" s="63">
        <f t="shared" si="7"/>
        <v>35283.965384717121</v>
      </c>
      <c r="F71" s="63">
        <f t="shared" si="8"/>
        <v>35284</v>
      </c>
      <c r="G71" s="63">
        <f t="shared" si="9"/>
        <v>-1.0401119892776478E-2</v>
      </c>
      <c r="H71" s="63"/>
      <c r="I71" s="63"/>
      <c r="J71" s="63"/>
      <c r="K71" s="63">
        <f t="shared" si="12"/>
        <v>-1.0401119892776478E-2</v>
      </c>
      <c r="L71" s="63"/>
      <c r="M71" s="63"/>
      <c r="N71" s="63"/>
      <c r="O71" s="63">
        <f t="shared" ca="1" si="10"/>
        <v>-1.2169939935552614E-2</v>
      </c>
      <c r="P71" s="63"/>
      <c r="Q71" s="65">
        <f t="shared" si="11"/>
        <v>39873.85306000011</v>
      </c>
      <c r="R71" s="64"/>
      <c r="S71" s="64"/>
      <c r="T71" s="64"/>
      <c r="U71" s="64"/>
      <c r="V71" s="64"/>
      <c r="W71" s="64"/>
      <c r="X71" s="64"/>
    </row>
    <row r="72" spans="1:26" s="64" customFormat="1" ht="12" customHeight="1" x14ac:dyDescent="0.2">
      <c r="A72" s="61" t="s">
        <v>278</v>
      </c>
      <c r="B72" s="62" t="s">
        <v>36</v>
      </c>
      <c r="C72" s="68">
        <v>55260.438349999953</v>
      </c>
      <c r="D72" s="69">
        <v>2.3000000000000001E-4</v>
      </c>
      <c r="E72" s="63">
        <f t="shared" si="7"/>
        <v>36508.965824017112</v>
      </c>
      <c r="F72" s="63">
        <f t="shared" si="8"/>
        <v>36509</v>
      </c>
      <c r="G72" s="63">
        <f t="shared" si="9"/>
        <v>-1.0269120044540614E-2</v>
      </c>
      <c r="H72" s="63"/>
      <c r="I72" s="63"/>
      <c r="J72" s="63"/>
      <c r="K72" s="63">
        <f t="shared" si="12"/>
        <v>-1.0269120044540614E-2</v>
      </c>
      <c r="L72" s="63"/>
      <c r="M72" s="63"/>
      <c r="N72" s="63"/>
      <c r="O72" s="63">
        <f t="shared" ca="1" si="10"/>
        <v>-1.2502803648253537E-2</v>
      </c>
      <c r="P72" s="63"/>
      <c r="Q72" s="65">
        <f t="shared" si="11"/>
        <v>40241.938349999953</v>
      </c>
    </row>
    <row r="73" spans="1:26" s="63" customFormat="1" ht="12" customHeight="1" x14ac:dyDescent="0.2">
      <c r="A73" s="61" t="s">
        <v>278</v>
      </c>
      <c r="B73" s="62" t="s">
        <v>36</v>
      </c>
      <c r="C73" s="68">
        <v>55270.354400000069</v>
      </c>
      <c r="D73" s="69">
        <v>4.2000000000000002E-4</v>
      </c>
      <c r="E73" s="63">
        <f t="shared" si="7"/>
        <v>36541.966777698988</v>
      </c>
      <c r="F73" s="63">
        <f t="shared" si="8"/>
        <v>36542</v>
      </c>
      <c r="G73" s="63">
        <f t="shared" si="9"/>
        <v>-9.9825599318137392E-3</v>
      </c>
      <c r="K73" s="63">
        <f t="shared" si="12"/>
        <v>-9.9825599318137392E-3</v>
      </c>
      <c r="O73" s="63">
        <f t="shared" ca="1" si="10"/>
        <v>-1.2511770589085482E-2</v>
      </c>
      <c r="Q73" s="65">
        <f t="shared" si="11"/>
        <v>40251.854400000069</v>
      </c>
      <c r="R73" s="64"/>
      <c r="S73" s="64"/>
      <c r="T73" s="64"/>
      <c r="U73" s="64"/>
      <c r="V73" s="64"/>
      <c r="W73" s="64"/>
      <c r="X73" s="64"/>
      <c r="Y73" s="64"/>
      <c r="Z73" s="64"/>
    </row>
    <row r="74" spans="1:26" s="63" customFormat="1" ht="12" customHeight="1" x14ac:dyDescent="0.2">
      <c r="A74" s="28" t="s">
        <v>54</v>
      </c>
      <c r="B74" s="41" t="s">
        <v>49</v>
      </c>
      <c r="C74" s="28">
        <v>55571.8851</v>
      </c>
      <c r="D74" s="28">
        <v>2.0999999999999999E-3</v>
      </c>
      <c r="E74" s="22">
        <f t="shared" si="7"/>
        <v>37545.471264288244</v>
      </c>
      <c r="F74" s="22">
        <f t="shared" si="8"/>
        <v>37545.5</v>
      </c>
      <c r="G74" s="22">
        <f t="shared" si="9"/>
        <v>-8.6344400042435154E-3</v>
      </c>
      <c r="H74" s="22"/>
      <c r="I74" s="22"/>
      <c r="J74" s="22"/>
      <c r="K74" s="22">
        <f t="shared" si="12"/>
        <v>-8.6344400042435154E-3</v>
      </c>
      <c r="L74" s="22"/>
      <c r="M74" s="22"/>
      <c r="N74" s="22"/>
      <c r="O74" s="22">
        <f t="shared" ca="1" si="10"/>
        <v>-1.2784447108020482E-2</v>
      </c>
      <c r="P74" s="22"/>
      <c r="Q74" s="24">
        <f t="shared" si="11"/>
        <v>40553.3851</v>
      </c>
      <c r="R74" s="22"/>
      <c r="S74"/>
      <c r="T74"/>
      <c r="U74"/>
      <c r="V74"/>
      <c r="W74"/>
      <c r="X74"/>
      <c r="Y74" s="64"/>
      <c r="Z74" s="64"/>
    </row>
    <row r="75" spans="1:26" s="63" customFormat="1" ht="12" customHeight="1" x14ac:dyDescent="0.2">
      <c r="A75" s="61" t="s">
        <v>278</v>
      </c>
      <c r="B75" s="62" t="s">
        <v>36</v>
      </c>
      <c r="C75" s="68">
        <v>55619.508140000049</v>
      </c>
      <c r="D75" s="69">
        <v>8.1999999999999998E-4</v>
      </c>
      <c r="E75" s="63">
        <f t="shared" si="7"/>
        <v>37703.962370849134</v>
      </c>
      <c r="F75" s="63">
        <f t="shared" si="8"/>
        <v>37704</v>
      </c>
      <c r="G75" s="63">
        <f t="shared" si="9"/>
        <v>-1.1306719956337474E-2</v>
      </c>
      <c r="K75" s="63">
        <f t="shared" si="12"/>
        <v>-1.1306719956337474E-2</v>
      </c>
      <c r="O75" s="63">
        <f t="shared" ca="1" si="10"/>
        <v>-1.2827515596561785E-2</v>
      </c>
      <c r="Q75" s="65">
        <f t="shared" si="11"/>
        <v>40601.008140000049</v>
      </c>
      <c r="R75" s="64"/>
      <c r="S75" s="64"/>
      <c r="T75" s="64"/>
      <c r="U75" s="64"/>
      <c r="V75" s="64"/>
      <c r="W75" s="64"/>
      <c r="X75" s="64"/>
      <c r="Y75" s="64"/>
      <c r="Z75" s="64"/>
    </row>
    <row r="76" spans="1:26" s="64" customFormat="1" ht="12" customHeight="1" x14ac:dyDescent="0.2">
      <c r="A76" s="28" t="s">
        <v>55</v>
      </c>
      <c r="B76" s="41" t="s">
        <v>36</v>
      </c>
      <c r="C76" s="28">
        <v>55621.311800000003</v>
      </c>
      <c r="D76" s="28" t="s">
        <v>56</v>
      </c>
      <c r="E76" s="22">
        <f t="shared" si="7"/>
        <v>37709.965013041903</v>
      </c>
      <c r="F76" s="22">
        <f t="shared" si="8"/>
        <v>37710</v>
      </c>
      <c r="G76" s="22">
        <f t="shared" si="9"/>
        <v>-1.0512799999560229E-2</v>
      </c>
      <c r="H76" s="22"/>
      <c r="I76" s="22"/>
      <c r="J76" s="22">
        <f>+G76</f>
        <v>-1.0512799999560229E-2</v>
      </c>
      <c r="K76"/>
      <c r="L76" s="22"/>
      <c r="M76" s="22"/>
      <c r="N76" s="22"/>
      <c r="O76" s="22">
        <f t="shared" ca="1" si="10"/>
        <v>-1.2829145949440322E-2</v>
      </c>
      <c r="P76" s="22"/>
      <c r="Q76" s="24">
        <f t="shared" si="11"/>
        <v>40602.811800000003</v>
      </c>
      <c r="R76" s="22"/>
      <c r="S76"/>
      <c r="T76"/>
      <c r="U76"/>
      <c r="V76"/>
      <c r="W76"/>
      <c r="X76"/>
    </row>
    <row r="77" spans="1:26" s="64" customFormat="1" ht="12" customHeight="1" x14ac:dyDescent="0.2">
      <c r="A77" s="28" t="s">
        <v>55</v>
      </c>
      <c r="B77" s="41" t="s">
        <v>49</v>
      </c>
      <c r="C77" s="28">
        <v>55621.459799999997</v>
      </c>
      <c r="D77" s="28" t="s">
        <v>57</v>
      </c>
      <c r="E77" s="22">
        <f t="shared" si="7"/>
        <v>37710.457562105759</v>
      </c>
      <c r="F77" s="22">
        <f t="shared" si="8"/>
        <v>37710.5</v>
      </c>
      <c r="G77" s="22">
        <f t="shared" si="9"/>
        <v>-1.2751640002534259E-2</v>
      </c>
      <c r="H77" s="22"/>
      <c r="I77" s="22"/>
      <c r="J77" s="22">
        <f>+G77</f>
        <v>-1.2751640002534259E-2</v>
      </c>
      <c r="K77"/>
      <c r="L77" s="22"/>
      <c r="M77" s="22"/>
      <c r="N77" s="22"/>
      <c r="O77" s="22">
        <f t="shared" ca="1" si="10"/>
        <v>-1.28292818121802E-2</v>
      </c>
      <c r="P77" s="22"/>
      <c r="Q77" s="24">
        <f t="shared" si="11"/>
        <v>40602.959799999997</v>
      </c>
      <c r="R77" s="22"/>
      <c r="S77"/>
      <c r="T77"/>
      <c r="U77"/>
      <c r="V77"/>
      <c r="W77"/>
      <c r="X77"/>
    </row>
    <row r="78" spans="1:26" s="64" customFormat="1" ht="12" customHeight="1" x14ac:dyDescent="0.2">
      <c r="A78" s="55" t="s">
        <v>255</v>
      </c>
      <c r="B78" s="57" t="s">
        <v>36</v>
      </c>
      <c r="C78" s="56">
        <v>55621.613799999999</v>
      </c>
      <c r="D78" s="56" t="s">
        <v>71</v>
      </c>
      <c r="E78" s="22">
        <f t="shared" si="7"/>
        <v>37710.970079374936</v>
      </c>
      <c r="F78" s="22">
        <f t="shared" si="8"/>
        <v>37711</v>
      </c>
      <c r="G78" s="22">
        <f t="shared" si="9"/>
        <v>-8.9904800042859279E-3</v>
      </c>
      <c r="H78" s="22"/>
      <c r="I78"/>
      <c r="J78" s="22"/>
      <c r="K78" s="22">
        <f>+G78</f>
        <v>-8.9904800042859279E-3</v>
      </c>
      <c r="L78" s="22"/>
      <c r="M78" s="22"/>
      <c r="N78" s="22"/>
      <c r="O78" s="22">
        <f t="shared" ca="1" si="10"/>
        <v>-1.2829417674920077E-2</v>
      </c>
      <c r="P78" s="22"/>
      <c r="Q78" s="24">
        <f t="shared" si="11"/>
        <v>40603.113799999999</v>
      </c>
      <c r="R78"/>
      <c r="S78"/>
      <c r="T78"/>
      <c r="U78"/>
      <c r="V78"/>
      <c r="W78"/>
      <c r="X78"/>
    </row>
    <row r="79" spans="1:26" s="64" customFormat="1" ht="12" customHeight="1" x14ac:dyDescent="0.2">
      <c r="A79" s="28" t="s">
        <v>55</v>
      </c>
      <c r="B79" s="41" t="s">
        <v>36</v>
      </c>
      <c r="C79" s="28">
        <v>55621.613899999997</v>
      </c>
      <c r="D79" s="28" t="s">
        <v>57</v>
      </c>
      <c r="E79" s="63">
        <f t="shared" si="7"/>
        <v>37710.970412178351</v>
      </c>
      <c r="F79" s="63">
        <f t="shared" si="8"/>
        <v>37711</v>
      </c>
      <c r="G79" s="63">
        <f t="shared" si="9"/>
        <v>-8.8904800068121403E-3</v>
      </c>
      <c r="H79" s="63"/>
      <c r="I79" s="63"/>
      <c r="J79" s="63">
        <f>+G79</f>
        <v>-8.8904800068121403E-3</v>
      </c>
      <c r="L79" s="63"/>
      <c r="M79" s="63"/>
      <c r="N79" s="63"/>
      <c r="O79" s="63">
        <f t="shared" ca="1" si="10"/>
        <v>-1.2829417674920077E-2</v>
      </c>
      <c r="P79" s="63"/>
      <c r="Q79" s="65">
        <f t="shared" si="11"/>
        <v>40603.113899999997</v>
      </c>
      <c r="R79" s="63"/>
    </row>
    <row r="80" spans="1:26" s="64" customFormat="1" ht="12" customHeight="1" x14ac:dyDescent="0.2">
      <c r="A80" s="61" t="s">
        <v>278</v>
      </c>
      <c r="B80" s="62" t="s">
        <v>36</v>
      </c>
      <c r="C80" s="68">
        <v>55630.325650000013</v>
      </c>
      <c r="D80" s="69">
        <v>2.4000000000000001E-4</v>
      </c>
      <c r="E80" s="63">
        <f t="shared" si="7"/>
        <v>37739.9634142543</v>
      </c>
      <c r="F80" s="63">
        <f t="shared" si="8"/>
        <v>37740</v>
      </c>
      <c r="G80" s="63">
        <f t="shared" si="9"/>
        <v>-1.0993199990480207E-2</v>
      </c>
      <c r="H80" s="63"/>
      <c r="I80" s="63"/>
      <c r="J80" s="63"/>
      <c r="K80" s="63">
        <f t="shared" ref="K80:K97" si="13">+G80</f>
        <v>-1.0993199990480207E-2</v>
      </c>
      <c r="L80" s="63"/>
      <c r="M80" s="63"/>
      <c r="N80" s="63"/>
      <c r="O80" s="63">
        <f t="shared" ca="1" si="10"/>
        <v>-1.2837297713832997E-2</v>
      </c>
      <c r="P80" s="63"/>
      <c r="Q80" s="65">
        <f t="shared" si="11"/>
        <v>40611.825650000013</v>
      </c>
    </row>
    <row r="81" spans="1:18" s="64" customFormat="1" ht="12" customHeight="1" x14ac:dyDescent="0.2">
      <c r="A81" s="61" t="s">
        <v>278</v>
      </c>
      <c r="B81" s="62" t="s">
        <v>36</v>
      </c>
      <c r="C81" s="68">
        <v>55675.396740000229</v>
      </c>
      <c r="D81" s="69">
        <v>4.6999999999999999E-4</v>
      </c>
      <c r="E81" s="63">
        <f t="shared" si="7"/>
        <v>37889.961543899793</v>
      </c>
      <c r="F81" s="63">
        <f t="shared" si="8"/>
        <v>37890</v>
      </c>
      <c r="G81" s="63">
        <f t="shared" si="9"/>
        <v>-1.1555199773283675E-2</v>
      </c>
      <c r="H81" s="63"/>
      <c r="I81" s="63"/>
      <c r="J81" s="63"/>
      <c r="K81" s="63">
        <f t="shared" si="13"/>
        <v>-1.1555199773283675E-2</v>
      </c>
      <c r="L81" s="63"/>
      <c r="M81" s="63"/>
      <c r="N81" s="63"/>
      <c r="O81" s="63">
        <f t="shared" ca="1" si="10"/>
        <v>-1.2878056535796375E-2</v>
      </c>
      <c r="P81" s="63"/>
      <c r="Q81" s="65">
        <f t="shared" si="11"/>
        <v>40656.896740000229</v>
      </c>
    </row>
    <row r="82" spans="1:18" s="64" customFormat="1" ht="12" customHeight="1" x14ac:dyDescent="0.2">
      <c r="A82" s="28" t="s">
        <v>58</v>
      </c>
      <c r="B82" s="41" t="s">
        <v>36</v>
      </c>
      <c r="C82" s="28">
        <v>55932.003299999997</v>
      </c>
      <c r="D82" s="28">
        <v>5.9999999999999995E-4</v>
      </c>
      <c r="E82" s="63">
        <f t="shared" si="7"/>
        <v>38743.95695547168</v>
      </c>
      <c r="F82" s="63">
        <f t="shared" si="8"/>
        <v>38744</v>
      </c>
      <c r="G82" s="63">
        <f t="shared" si="9"/>
        <v>-1.2933920006616972E-2</v>
      </c>
      <c r="H82" s="63"/>
      <c r="I82" s="63"/>
      <c r="J82" s="63"/>
      <c r="K82" s="63">
        <f t="shared" si="13"/>
        <v>-1.2933920006616972E-2</v>
      </c>
      <c r="L82" s="63"/>
      <c r="M82" s="63"/>
      <c r="N82" s="63"/>
      <c r="O82" s="63">
        <f t="shared" ca="1" si="10"/>
        <v>-1.3110110095507875E-2</v>
      </c>
      <c r="P82" s="63"/>
      <c r="Q82" s="65">
        <f t="shared" si="11"/>
        <v>40913.503299999997</v>
      </c>
      <c r="R82" s="63"/>
    </row>
    <row r="83" spans="1:18" s="64" customFormat="1" ht="12" customHeight="1" x14ac:dyDescent="0.2">
      <c r="A83" s="61" t="s">
        <v>278</v>
      </c>
      <c r="B83" s="62" t="s">
        <v>36</v>
      </c>
      <c r="C83" s="68">
        <v>55949.43117999984</v>
      </c>
      <c r="D83" s="69">
        <v>2.9E-4</v>
      </c>
      <c r="E83" s="63">
        <f t="shared" si="7"/>
        <v>38801.95753641281</v>
      </c>
      <c r="F83" s="63">
        <f t="shared" si="8"/>
        <v>38802</v>
      </c>
      <c r="G83" s="63">
        <f t="shared" si="9"/>
        <v>-1.2759360164636746E-2</v>
      </c>
      <c r="H83" s="63"/>
      <c r="I83" s="63"/>
      <c r="J83" s="63"/>
      <c r="K83" s="63">
        <f t="shared" si="13"/>
        <v>-1.2759360164636746E-2</v>
      </c>
      <c r="L83" s="63"/>
      <c r="M83" s="63"/>
      <c r="N83" s="63"/>
      <c r="O83" s="63">
        <f t="shared" ca="1" si="10"/>
        <v>-1.3125870173333715E-2</v>
      </c>
      <c r="P83" s="63"/>
      <c r="Q83" s="65">
        <f t="shared" si="11"/>
        <v>40930.93117999984</v>
      </c>
    </row>
    <row r="84" spans="1:18" s="64" customFormat="1" ht="12" customHeight="1" x14ac:dyDescent="0.2">
      <c r="A84" s="61" t="s">
        <v>278</v>
      </c>
      <c r="B84" s="62" t="s">
        <v>36</v>
      </c>
      <c r="C84" s="68">
        <v>55959.347229999956</v>
      </c>
      <c r="D84" s="69">
        <v>3.4000000000000002E-4</v>
      </c>
      <c r="E84" s="63">
        <f t="shared" si="7"/>
        <v>38834.958490094687</v>
      </c>
      <c r="F84" s="63">
        <f t="shared" si="8"/>
        <v>38835</v>
      </c>
      <c r="G84" s="63">
        <f t="shared" si="9"/>
        <v>-1.2472800044633914E-2</v>
      </c>
      <c r="H84" s="63"/>
      <c r="I84" s="63"/>
      <c r="J84" s="63"/>
      <c r="K84" s="63">
        <f t="shared" si="13"/>
        <v>-1.2472800044633914E-2</v>
      </c>
      <c r="L84" s="63"/>
      <c r="M84" s="63"/>
      <c r="N84" s="63"/>
      <c r="O84" s="63">
        <f t="shared" ca="1" si="10"/>
        <v>-1.3134837114165658E-2</v>
      </c>
      <c r="P84" s="63"/>
      <c r="Q84" s="65">
        <f t="shared" si="11"/>
        <v>40940.847229999956</v>
      </c>
    </row>
    <row r="85" spans="1:18" s="64" customFormat="1" ht="12" customHeight="1" x14ac:dyDescent="0.2">
      <c r="A85" s="61" t="s">
        <v>278</v>
      </c>
      <c r="B85" s="62" t="s">
        <v>36</v>
      </c>
      <c r="C85" s="68">
        <v>55983.385389999952</v>
      </c>
      <c r="D85" s="69">
        <v>2.0000000000000001E-4</v>
      </c>
      <c r="E85" s="63">
        <f t="shared" ref="E85:E116" si="14">+(C85-C$7)/C$8</f>
        <v>38914.958309049609</v>
      </c>
      <c r="F85" s="63">
        <f t="shared" ref="F85:F116" si="15">ROUND(2*E85,0)/2</f>
        <v>38915</v>
      </c>
      <c r="G85" s="63">
        <f t="shared" ref="G85:G116" si="16">+C85-(C$7+F85*C$8)</f>
        <v>-1.2527200051408727E-2</v>
      </c>
      <c r="H85" s="63"/>
      <c r="I85" s="63"/>
      <c r="J85" s="63"/>
      <c r="K85" s="63">
        <f t="shared" si="13"/>
        <v>-1.2527200051408727E-2</v>
      </c>
      <c r="L85" s="63"/>
      <c r="M85" s="63"/>
      <c r="N85" s="63"/>
      <c r="O85" s="63">
        <f t="shared" ref="O85:O116" ca="1" si="17">+C$11+C$12*F85</f>
        <v>-1.3156575152546127E-2</v>
      </c>
      <c r="P85" s="63"/>
      <c r="Q85" s="65">
        <f t="shared" ref="Q85:Q116" si="18">+C85-15018.5</f>
        <v>40964.885389999952</v>
      </c>
    </row>
    <row r="86" spans="1:18" s="64" customFormat="1" ht="12" customHeight="1" x14ac:dyDescent="0.2">
      <c r="A86" s="61" t="s">
        <v>278</v>
      </c>
      <c r="B86" s="62" t="s">
        <v>36</v>
      </c>
      <c r="C86" s="68">
        <v>55994.503320000134</v>
      </c>
      <c r="D86" s="69">
        <v>1.07E-3</v>
      </c>
      <c r="E86" s="63">
        <f t="shared" si="14"/>
        <v>38951.959160494494</v>
      </c>
      <c r="F86" s="63">
        <f t="shared" si="15"/>
        <v>38952</v>
      </c>
      <c r="G86" s="63">
        <f t="shared" si="16"/>
        <v>-1.227135986846406E-2</v>
      </c>
      <c r="H86" s="63"/>
      <c r="I86" s="63"/>
      <c r="J86" s="63"/>
      <c r="K86" s="63">
        <f t="shared" si="13"/>
        <v>-1.227135986846406E-2</v>
      </c>
      <c r="L86" s="63"/>
      <c r="M86" s="63"/>
      <c r="N86" s="63"/>
      <c r="O86" s="63">
        <f t="shared" ca="1" si="17"/>
        <v>-1.3166628995297094E-2</v>
      </c>
      <c r="P86" s="63"/>
      <c r="Q86" s="65">
        <f t="shared" si="18"/>
        <v>40976.003320000134</v>
      </c>
    </row>
    <row r="87" spans="1:18" s="64" customFormat="1" ht="12" customHeight="1" x14ac:dyDescent="0.2">
      <c r="A87" s="61" t="s">
        <v>278</v>
      </c>
      <c r="B87" s="62" t="s">
        <v>36</v>
      </c>
      <c r="C87" s="68">
        <v>55998.410019999836</v>
      </c>
      <c r="D87" s="69">
        <v>3.6999999999999999E-4</v>
      </c>
      <c r="E87" s="63">
        <f t="shared" si="14"/>
        <v>38964.960791762751</v>
      </c>
      <c r="F87" s="63">
        <f t="shared" si="15"/>
        <v>38965</v>
      </c>
      <c r="G87" s="63">
        <f t="shared" si="16"/>
        <v>-1.1781200169934891E-2</v>
      </c>
      <c r="H87" s="63"/>
      <c r="I87" s="63"/>
      <c r="J87" s="63"/>
      <c r="K87" s="63">
        <f t="shared" si="13"/>
        <v>-1.1781200169934891E-2</v>
      </c>
      <c r="L87" s="63"/>
      <c r="M87" s="63"/>
      <c r="N87" s="63"/>
      <c r="O87" s="63">
        <f t="shared" ca="1" si="17"/>
        <v>-1.3170161426533919E-2</v>
      </c>
      <c r="P87" s="63"/>
      <c r="Q87" s="65">
        <f t="shared" si="18"/>
        <v>40979.910019999836</v>
      </c>
    </row>
    <row r="88" spans="1:18" s="64" customFormat="1" ht="12" customHeight="1" x14ac:dyDescent="0.2">
      <c r="A88" s="61" t="s">
        <v>278</v>
      </c>
      <c r="B88" s="62" t="s">
        <v>36</v>
      </c>
      <c r="C88" s="68">
        <v>56001.413619999774</v>
      </c>
      <c r="D88" s="69">
        <v>4.8000000000000001E-4</v>
      </c>
      <c r="E88" s="63">
        <f t="shared" si="14"/>
        <v>38974.956875331874</v>
      </c>
      <c r="F88" s="63">
        <f t="shared" si="15"/>
        <v>38975</v>
      </c>
      <c r="G88" s="63">
        <f t="shared" si="16"/>
        <v>-1.2958000224898569E-2</v>
      </c>
      <c r="H88" s="63"/>
      <c r="I88" s="63"/>
      <c r="J88" s="63"/>
      <c r="K88" s="63">
        <f t="shared" si="13"/>
        <v>-1.2958000224898569E-2</v>
      </c>
      <c r="L88" s="63"/>
      <c r="M88" s="63"/>
      <c r="N88" s="63"/>
      <c r="O88" s="63">
        <f t="shared" ca="1" si="17"/>
        <v>-1.3172878681331478E-2</v>
      </c>
      <c r="P88" s="63"/>
      <c r="Q88" s="65">
        <f t="shared" si="18"/>
        <v>40982.913619999774</v>
      </c>
    </row>
    <row r="89" spans="1:18" s="64" customFormat="1" ht="12" customHeight="1" x14ac:dyDescent="0.2">
      <c r="A89" s="61" t="s">
        <v>278</v>
      </c>
      <c r="B89" s="62" t="s">
        <v>36</v>
      </c>
      <c r="C89" s="68">
        <v>56308.50260999985</v>
      </c>
      <c r="D89" s="69">
        <v>4.8999999999999998E-4</v>
      </c>
      <c r="E89" s="63">
        <f t="shared" si="14"/>
        <v>39996.959541220662</v>
      </c>
      <c r="F89" s="63">
        <f t="shared" si="15"/>
        <v>39997</v>
      </c>
      <c r="G89" s="63">
        <f t="shared" si="16"/>
        <v>-1.2156960154243279E-2</v>
      </c>
      <c r="H89" s="63"/>
      <c r="I89" s="63"/>
      <c r="J89" s="63"/>
      <c r="K89" s="63">
        <f t="shared" si="13"/>
        <v>-1.2156960154243279E-2</v>
      </c>
      <c r="L89" s="63"/>
      <c r="M89" s="63"/>
      <c r="N89" s="63"/>
      <c r="O89" s="63">
        <f t="shared" ca="1" si="17"/>
        <v>-1.3450582121641963E-2</v>
      </c>
      <c r="P89" s="63"/>
      <c r="Q89" s="65">
        <f t="shared" si="18"/>
        <v>41290.00260999985</v>
      </c>
    </row>
    <row r="90" spans="1:18" s="64" customFormat="1" ht="12" customHeight="1" x14ac:dyDescent="0.2">
      <c r="A90" s="61" t="s">
        <v>278</v>
      </c>
      <c r="B90" s="62" t="s">
        <v>36</v>
      </c>
      <c r="C90" s="68">
        <v>56330.437270000111</v>
      </c>
      <c r="D90" s="69">
        <v>2.5000000000000001E-4</v>
      </c>
      <c r="E90" s="63">
        <f t="shared" si="14"/>
        <v>40069.958840204403</v>
      </c>
      <c r="F90" s="63">
        <f t="shared" si="15"/>
        <v>40070</v>
      </c>
      <c r="G90" s="63">
        <f t="shared" si="16"/>
        <v>-1.2367599891149439E-2</v>
      </c>
      <c r="H90" s="63"/>
      <c r="I90" s="63"/>
      <c r="J90" s="63"/>
      <c r="K90" s="63">
        <f t="shared" si="13"/>
        <v>-1.2367599891149439E-2</v>
      </c>
      <c r="L90" s="63"/>
      <c r="M90" s="63"/>
      <c r="N90" s="63"/>
      <c r="O90" s="63">
        <f t="shared" ca="1" si="17"/>
        <v>-1.347041808166414E-2</v>
      </c>
      <c r="P90" s="63"/>
      <c r="Q90" s="65">
        <f t="shared" si="18"/>
        <v>41311.937270000111</v>
      </c>
    </row>
    <row r="91" spans="1:18" s="64" customFormat="1" ht="12" customHeight="1" x14ac:dyDescent="0.2">
      <c r="A91" s="61" t="s">
        <v>278</v>
      </c>
      <c r="B91" s="62" t="s">
        <v>36</v>
      </c>
      <c r="C91" s="68">
        <v>56342.456280000042</v>
      </c>
      <c r="D91" s="69">
        <v>2.9999999999999997E-4</v>
      </c>
      <c r="E91" s="63">
        <f t="shared" si="14"/>
        <v>40109.958516719249</v>
      </c>
      <c r="F91" s="63">
        <f t="shared" si="15"/>
        <v>40110</v>
      </c>
      <c r="G91" s="63">
        <f t="shared" si="16"/>
        <v>-1.2464799961890094E-2</v>
      </c>
      <c r="H91" s="63"/>
      <c r="I91" s="63"/>
      <c r="J91" s="63"/>
      <c r="K91" s="63">
        <f t="shared" si="13"/>
        <v>-1.2464799961890094E-2</v>
      </c>
      <c r="L91" s="63"/>
      <c r="M91" s="63"/>
      <c r="N91" s="63"/>
      <c r="O91" s="63">
        <f t="shared" ca="1" si="17"/>
        <v>-1.3481287100854375E-2</v>
      </c>
      <c r="P91" s="63"/>
      <c r="Q91" s="65">
        <f t="shared" si="18"/>
        <v>41323.956280000042</v>
      </c>
    </row>
    <row r="92" spans="1:18" s="64" customFormat="1" ht="12" customHeight="1" x14ac:dyDescent="0.2">
      <c r="A92" s="61" t="s">
        <v>278</v>
      </c>
      <c r="B92" s="62" t="s">
        <v>36</v>
      </c>
      <c r="C92" s="68">
        <v>56680.492800000124</v>
      </c>
      <c r="D92" s="69">
        <v>3.6999999999999999E-4</v>
      </c>
      <c r="E92" s="63">
        <f t="shared" si="14"/>
        <v>41234.955621329747</v>
      </c>
      <c r="F92" s="63">
        <f t="shared" si="15"/>
        <v>41235</v>
      </c>
      <c r="G92" s="63">
        <f t="shared" si="16"/>
        <v>-1.3334799878066406E-2</v>
      </c>
      <c r="H92" s="63"/>
      <c r="I92" s="63"/>
      <c r="J92" s="63"/>
      <c r="K92" s="63">
        <f t="shared" si="13"/>
        <v>-1.3334799878066406E-2</v>
      </c>
      <c r="L92" s="63"/>
      <c r="M92" s="63"/>
      <c r="N92" s="63"/>
      <c r="O92" s="63">
        <f t="shared" ca="1" si="17"/>
        <v>-1.3786978265579713E-2</v>
      </c>
      <c r="P92" s="63"/>
      <c r="Q92" s="65">
        <f t="shared" si="18"/>
        <v>41661.992800000124</v>
      </c>
    </row>
    <row r="93" spans="1:18" s="64" customFormat="1" ht="12" customHeight="1" x14ac:dyDescent="0.2">
      <c r="A93" s="61" t="s">
        <v>278</v>
      </c>
      <c r="B93" s="62" t="s">
        <v>36</v>
      </c>
      <c r="C93" s="68">
        <v>56684.39896999998</v>
      </c>
      <c r="D93" s="69">
        <v>5.1000000000000004E-4</v>
      </c>
      <c r="E93" s="63">
        <f t="shared" si="14"/>
        <v>41247.955488740386</v>
      </c>
      <c r="F93" s="63">
        <f t="shared" si="15"/>
        <v>41248</v>
      </c>
      <c r="G93" s="63">
        <f t="shared" si="16"/>
        <v>-1.3374640024267137E-2</v>
      </c>
      <c r="H93" s="63"/>
      <c r="I93" s="63"/>
      <c r="J93" s="63"/>
      <c r="K93" s="63">
        <f t="shared" si="13"/>
        <v>-1.3374640024267137E-2</v>
      </c>
      <c r="L93" s="63"/>
      <c r="M93" s="63"/>
      <c r="N93" s="63"/>
      <c r="O93" s="63">
        <f t="shared" ca="1" si="17"/>
        <v>-1.3790510696816539E-2</v>
      </c>
      <c r="P93" s="63"/>
      <c r="Q93" s="65">
        <f t="shared" si="18"/>
        <v>41665.89896999998</v>
      </c>
    </row>
    <row r="94" spans="1:18" s="64" customFormat="1" ht="12" customHeight="1" x14ac:dyDescent="0.2">
      <c r="A94" s="61" t="s">
        <v>278</v>
      </c>
      <c r="B94" s="62" t="s">
        <v>36</v>
      </c>
      <c r="C94" s="68">
        <v>56699.42303999979</v>
      </c>
      <c r="D94" s="69">
        <v>6.4999999999999997E-4</v>
      </c>
      <c r="E94" s="63">
        <f t="shared" si="14"/>
        <v>41297.956107754122</v>
      </c>
      <c r="F94" s="63">
        <f t="shared" si="15"/>
        <v>41298</v>
      </c>
      <c r="G94" s="63">
        <f t="shared" si="16"/>
        <v>-1.3188640208682045E-2</v>
      </c>
      <c r="H94" s="63"/>
      <c r="I94" s="63"/>
      <c r="J94" s="63"/>
      <c r="K94" s="63">
        <f t="shared" si="13"/>
        <v>-1.3188640208682045E-2</v>
      </c>
      <c r="L94" s="63"/>
      <c r="M94" s="63"/>
      <c r="N94" s="63"/>
      <c r="O94" s="63">
        <f t="shared" ca="1" si="17"/>
        <v>-1.3804096970804331E-2</v>
      </c>
      <c r="P94" s="63"/>
      <c r="Q94" s="65">
        <f t="shared" si="18"/>
        <v>41680.92303999979</v>
      </c>
    </row>
    <row r="95" spans="1:18" s="64" customFormat="1" ht="12" customHeight="1" x14ac:dyDescent="0.2">
      <c r="A95" s="61" t="s">
        <v>278</v>
      </c>
      <c r="B95" s="62" t="s">
        <v>36</v>
      </c>
      <c r="C95" s="68">
        <v>57047.374729999807</v>
      </c>
      <c r="D95" s="69">
        <v>4.2999999999999999E-4</v>
      </c>
      <c r="E95" s="63">
        <f t="shared" si="14"/>
        <v>42455.951237375783</v>
      </c>
      <c r="F95" s="63">
        <f t="shared" si="15"/>
        <v>42456</v>
      </c>
      <c r="G95" s="63">
        <f t="shared" si="16"/>
        <v>-1.4652080193627626E-2</v>
      </c>
      <c r="H95" s="63"/>
      <c r="I95" s="63"/>
      <c r="J95" s="63"/>
      <c r="K95" s="63">
        <f t="shared" si="13"/>
        <v>-1.4652080193627626E-2</v>
      </c>
      <c r="L95" s="63"/>
      <c r="M95" s="63"/>
      <c r="N95" s="63"/>
      <c r="O95" s="63">
        <f t="shared" ca="1" si="17"/>
        <v>-1.4118755076361612E-2</v>
      </c>
      <c r="P95" s="63"/>
      <c r="Q95" s="65">
        <f t="shared" si="18"/>
        <v>42028.874729999807</v>
      </c>
    </row>
    <row r="96" spans="1:18" s="64" customFormat="1" ht="12" customHeight="1" x14ac:dyDescent="0.2">
      <c r="A96" s="61" t="s">
        <v>278</v>
      </c>
      <c r="B96" s="62" t="s">
        <v>36</v>
      </c>
      <c r="C96" s="68">
        <v>57059.394369999878</v>
      </c>
      <c r="D96" s="69">
        <v>5.1000000000000004E-4</v>
      </c>
      <c r="E96" s="63">
        <f t="shared" si="14"/>
        <v>42495.95301055265</v>
      </c>
      <c r="F96" s="63">
        <f t="shared" si="15"/>
        <v>42496</v>
      </c>
      <c r="G96" s="63">
        <f t="shared" si="16"/>
        <v>-1.4119280123850331E-2</v>
      </c>
      <c r="H96" s="63"/>
      <c r="I96" s="63"/>
      <c r="J96" s="63"/>
      <c r="K96" s="63">
        <f t="shared" si="13"/>
        <v>-1.4119280123850331E-2</v>
      </c>
      <c r="L96" s="63"/>
      <c r="M96" s="63"/>
      <c r="N96" s="63"/>
      <c r="O96" s="63">
        <f t="shared" ca="1" si="17"/>
        <v>-1.4129624095551846E-2</v>
      </c>
      <c r="P96" s="63"/>
      <c r="Q96" s="65">
        <f t="shared" si="18"/>
        <v>42040.894369999878</v>
      </c>
    </row>
    <row r="97" spans="1:18" s="64" customFormat="1" ht="12" customHeight="1" x14ac:dyDescent="0.2">
      <c r="A97" s="61" t="s">
        <v>278</v>
      </c>
      <c r="B97" s="62" t="s">
        <v>36</v>
      </c>
      <c r="C97" s="68">
        <v>57080.427480000071</v>
      </c>
      <c r="D97" s="69">
        <v>2.0000000000000001E-4</v>
      </c>
      <c r="E97" s="63">
        <f t="shared" si="14"/>
        <v>42565.951920289284</v>
      </c>
      <c r="F97" s="63">
        <f t="shared" si="15"/>
        <v>42566</v>
      </c>
      <c r="G97" s="63">
        <f t="shared" si="16"/>
        <v>-1.4446879933529999E-2</v>
      </c>
      <c r="H97" s="63"/>
      <c r="I97" s="63"/>
      <c r="J97" s="63"/>
      <c r="K97" s="63">
        <f t="shared" si="13"/>
        <v>-1.4446879933529999E-2</v>
      </c>
      <c r="L97" s="63"/>
      <c r="M97" s="63"/>
      <c r="N97" s="63"/>
      <c r="O97" s="63">
        <f t="shared" ca="1" si="17"/>
        <v>-1.4148644879134756E-2</v>
      </c>
      <c r="P97" s="63"/>
      <c r="Q97" s="65">
        <f t="shared" si="18"/>
        <v>42061.927480000071</v>
      </c>
    </row>
    <row r="98" spans="1:18" s="64" customFormat="1" ht="12" customHeight="1" x14ac:dyDescent="0.2">
      <c r="A98" s="39" t="s">
        <v>60</v>
      </c>
      <c r="B98" s="40"/>
      <c r="C98" s="39">
        <v>57093.352299999999</v>
      </c>
      <c r="D98" s="39" t="s">
        <v>61</v>
      </c>
      <c r="E98" s="63">
        <f t="shared" si="14"/>
        <v>42608.966163476754</v>
      </c>
      <c r="F98" s="63">
        <f t="shared" si="15"/>
        <v>42609</v>
      </c>
      <c r="G98" s="63">
        <f t="shared" si="16"/>
        <v>-1.0167120002734009E-2</v>
      </c>
      <c r="H98" s="63"/>
      <c r="J98" s="63">
        <f>+G98</f>
        <v>-1.0167120002734009E-2</v>
      </c>
      <c r="K98" s="63"/>
      <c r="L98" s="63"/>
      <c r="M98" s="63"/>
      <c r="N98" s="63"/>
      <c r="O98" s="63">
        <f t="shared" ca="1" si="17"/>
        <v>-1.4160329074764258E-2</v>
      </c>
      <c r="P98" s="63"/>
      <c r="Q98" s="65">
        <f t="shared" si="18"/>
        <v>42074.852299999999</v>
      </c>
      <c r="R98" s="63"/>
    </row>
    <row r="99" spans="1:18" s="64" customFormat="1" ht="12" customHeight="1" x14ac:dyDescent="0.2">
      <c r="A99" s="39" t="s">
        <v>60</v>
      </c>
      <c r="B99" s="40"/>
      <c r="C99" s="39">
        <v>57093.498899999999</v>
      </c>
      <c r="D99" s="39" t="s">
        <v>61</v>
      </c>
      <c r="E99" s="63">
        <f t="shared" si="14"/>
        <v>42609.454053292735</v>
      </c>
      <c r="F99" s="63">
        <f t="shared" si="15"/>
        <v>42609.5</v>
      </c>
      <c r="G99" s="63">
        <f t="shared" si="16"/>
        <v>-1.3805960006720852E-2</v>
      </c>
      <c r="H99" s="63"/>
      <c r="J99" s="63">
        <f>+G99</f>
        <v>-1.3805960006720852E-2</v>
      </c>
      <c r="K99" s="63"/>
      <c r="L99" s="63"/>
      <c r="M99" s="63"/>
      <c r="N99" s="63"/>
      <c r="O99" s="63">
        <f t="shared" ca="1" si="17"/>
        <v>-1.4160464937504136E-2</v>
      </c>
      <c r="P99" s="63"/>
      <c r="Q99" s="65">
        <f t="shared" si="18"/>
        <v>42074.998899999999</v>
      </c>
      <c r="R99" s="63"/>
    </row>
    <row r="100" spans="1:18" s="64" customFormat="1" ht="12" customHeight="1" x14ac:dyDescent="0.2">
      <c r="A100" s="61" t="s">
        <v>278</v>
      </c>
      <c r="B100" s="62" t="s">
        <v>36</v>
      </c>
      <c r="C100" s="68">
        <v>57421.469159999862</v>
      </c>
      <c r="D100" s="69">
        <v>2.7999999999999998E-4</v>
      </c>
      <c r="E100" s="63">
        <f t="shared" si="14"/>
        <v>43700.950300201534</v>
      </c>
      <c r="F100" s="63">
        <f t="shared" si="15"/>
        <v>43701</v>
      </c>
      <c r="G100" s="63">
        <f t="shared" si="16"/>
        <v>-1.4933680140529759E-2</v>
      </c>
      <c r="H100" s="63"/>
      <c r="I100" s="63"/>
      <c r="J100" s="63"/>
      <c r="K100" s="63">
        <f t="shared" ref="K100:K133" si="19">+G100</f>
        <v>-1.4933680140529759E-2</v>
      </c>
      <c r="L100" s="63"/>
      <c r="M100" s="63"/>
      <c r="N100" s="63"/>
      <c r="O100" s="63">
        <f t="shared" ca="1" si="17"/>
        <v>-1.4457053298657653E-2</v>
      </c>
      <c r="P100" s="63"/>
      <c r="Q100" s="65">
        <f t="shared" si="18"/>
        <v>42402.969159999862</v>
      </c>
    </row>
    <row r="101" spans="1:18" s="64" customFormat="1" ht="12" customHeight="1" x14ac:dyDescent="0.2">
      <c r="A101" s="61" t="s">
        <v>278</v>
      </c>
      <c r="B101" s="62" t="s">
        <v>36</v>
      </c>
      <c r="C101" s="68">
        <v>57430.483570000157</v>
      </c>
      <c r="D101" s="69">
        <v>2.3000000000000001E-4</v>
      </c>
      <c r="E101" s="63">
        <f t="shared" si="14"/>
        <v>43730.950565114035</v>
      </c>
      <c r="F101" s="63">
        <f t="shared" si="15"/>
        <v>43731</v>
      </c>
      <c r="G101" s="63">
        <f t="shared" si="16"/>
        <v>-1.4854079847282264E-2</v>
      </c>
      <c r="H101" s="63"/>
      <c r="I101" s="63"/>
      <c r="J101" s="63"/>
      <c r="K101" s="63">
        <f t="shared" si="19"/>
        <v>-1.4854079847282264E-2</v>
      </c>
      <c r="L101" s="63"/>
      <c r="M101" s="63"/>
      <c r="N101" s="63"/>
      <c r="O101" s="63">
        <f t="shared" ca="1" si="17"/>
        <v>-1.4465205063050329E-2</v>
      </c>
      <c r="P101" s="63"/>
      <c r="Q101" s="65">
        <f t="shared" si="18"/>
        <v>42411.983570000157</v>
      </c>
    </row>
    <row r="102" spans="1:18" s="64" customFormat="1" ht="12" customHeight="1" x14ac:dyDescent="0.2">
      <c r="A102" s="61" t="s">
        <v>278</v>
      </c>
      <c r="B102" s="62" t="s">
        <v>36</v>
      </c>
      <c r="C102" s="68">
        <v>57433.487929999828</v>
      </c>
      <c r="D102" s="69">
        <v>2.5000000000000001E-4</v>
      </c>
      <c r="E102" s="63">
        <f t="shared" si="14"/>
        <v>43740.949177988281</v>
      </c>
      <c r="F102" s="63">
        <f t="shared" si="15"/>
        <v>43741</v>
      </c>
      <c r="G102" s="63">
        <f t="shared" si="16"/>
        <v>-1.5270880176103674E-2</v>
      </c>
      <c r="H102" s="63"/>
      <c r="I102" s="63"/>
      <c r="J102" s="63"/>
      <c r="K102" s="63">
        <f t="shared" si="19"/>
        <v>-1.5270880176103674E-2</v>
      </c>
      <c r="L102" s="63"/>
      <c r="M102" s="63"/>
      <c r="N102" s="63"/>
      <c r="O102" s="63">
        <f t="shared" ca="1" si="17"/>
        <v>-1.4467922317847886E-2</v>
      </c>
      <c r="P102" s="63"/>
      <c r="Q102" s="65">
        <f t="shared" si="18"/>
        <v>42414.987929999828</v>
      </c>
    </row>
    <row r="103" spans="1:18" s="64" customFormat="1" ht="12" customHeight="1" x14ac:dyDescent="0.2">
      <c r="A103" s="58" t="s">
        <v>277</v>
      </c>
      <c r="B103" s="59" t="s">
        <v>36</v>
      </c>
      <c r="C103" s="60">
        <v>57446.709499999997</v>
      </c>
      <c r="D103" s="60">
        <v>1E-4</v>
      </c>
      <c r="E103" s="63">
        <f t="shared" si="14"/>
        <v>43784.951015329971</v>
      </c>
      <c r="F103" s="63">
        <f t="shared" si="15"/>
        <v>43785</v>
      </c>
      <c r="G103" s="63">
        <f t="shared" si="16"/>
        <v>-1.4718800004629884E-2</v>
      </c>
      <c r="H103" s="63"/>
      <c r="I103" s="63"/>
      <c r="J103" s="63"/>
      <c r="K103" s="63">
        <f t="shared" si="19"/>
        <v>-1.4718800004629884E-2</v>
      </c>
      <c r="L103" s="63"/>
      <c r="M103" s="63"/>
      <c r="N103" s="63"/>
      <c r="O103" s="63">
        <f t="shared" ca="1" si="17"/>
        <v>-1.4479878238957146E-2</v>
      </c>
      <c r="P103" s="63"/>
      <c r="Q103" s="65">
        <f t="shared" si="18"/>
        <v>42428.209499999997</v>
      </c>
    </row>
    <row r="104" spans="1:18" s="64" customFormat="1" ht="12" customHeight="1" x14ac:dyDescent="0.2">
      <c r="A104" s="61" t="s">
        <v>278</v>
      </c>
      <c r="B104" s="62" t="s">
        <v>36</v>
      </c>
      <c r="C104" s="68">
        <v>57763.411789999809</v>
      </c>
      <c r="D104" s="69">
        <v>5.2999999999999998E-4</v>
      </c>
      <c r="E104" s="63">
        <f t="shared" si="14"/>
        <v>44838.94707254065</v>
      </c>
      <c r="F104" s="63">
        <f t="shared" si="15"/>
        <v>44839</v>
      </c>
      <c r="G104" s="63">
        <f t="shared" si="16"/>
        <v>-1.5903520194115117E-2</v>
      </c>
      <c r="H104" s="63"/>
      <c r="I104" s="63"/>
      <c r="J104" s="63"/>
      <c r="K104" s="63">
        <f t="shared" si="19"/>
        <v>-1.5903520194115117E-2</v>
      </c>
      <c r="L104" s="63"/>
      <c r="M104" s="63"/>
      <c r="N104" s="63"/>
      <c r="O104" s="63">
        <f t="shared" ca="1" si="17"/>
        <v>-1.4766276894619818E-2</v>
      </c>
      <c r="P104" s="63"/>
      <c r="Q104" s="65">
        <f t="shared" si="18"/>
        <v>42744.911789999809</v>
      </c>
    </row>
    <row r="105" spans="1:18" s="64" customFormat="1" ht="12" customHeight="1" x14ac:dyDescent="0.2">
      <c r="A105" s="61" t="s">
        <v>278</v>
      </c>
      <c r="B105" s="62" t="s">
        <v>36</v>
      </c>
      <c r="C105" s="68">
        <v>57803.375409999862</v>
      </c>
      <c r="D105" s="69">
        <v>2.2000000000000001E-4</v>
      </c>
      <c r="E105" s="63">
        <f t="shared" si="14"/>
        <v>44971.947367271539</v>
      </c>
      <c r="F105" s="63">
        <f t="shared" si="15"/>
        <v>44972</v>
      </c>
      <c r="G105" s="63">
        <f t="shared" si="16"/>
        <v>-1.5814960141142365E-2</v>
      </c>
      <c r="H105" s="63"/>
      <c r="I105" s="63"/>
      <c r="J105" s="63"/>
      <c r="K105" s="63">
        <f t="shared" si="19"/>
        <v>-1.5814960141142365E-2</v>
      </c>
      <c r="L105" s="63"/>
      <c r="M105" s="63"/>
      <c r="N105" s="63"/>
      <c r="O105" s="63">
        <f t="shared" ca="1" si="17"/>
        <v>-1.4802416383427346E-2</v>
      </c>
      <c r="P105" s="63"/>
      <c r="Q105" s="65">
        <f t="shared" si="18"/>
        <v>42784.875409999862</v>
      </c>
    </row>
    <row r="106" spans="1:18" s="64" customFormat="1" ht="12" customHeight="1" x14ac:dyDescent="0.2">
      <c r="A106" s="61" t="s">
        <v>278</v>
      </c>
      <c r="B106" s="62" t="s">
        <v>36</v>
      </c>
      <c r="C106" s="68">
        <v>57815.394900000188</v>
      </c>
      <c r="D106" s="69">
        <v>3.2000000000000003E-4</v>
      </c>
      <c r="E106" s="63">
        <f t="shared" si="14"/>
        <v>45011.948641244126</v>
      </c>
      <c r="F106" s="63">
        <f t="shared" si="15"/>
        <v>45012</v>
      </c>
      <c r="G106" s="63">
        <f t="shared" si="16"/>
        <v>-1.5432159809279256E-2</v>
      </c>
      <c r="H106" s="63"/>
      <c r="I106" s="63"/>
      <c r="J106" s="63"/>
      <c r="K106" s="63">
        <f t="shared" si="19"/>
        <v>-1.5432159809279256E-2</v>
      </c>
      <c r="L106" s="63"/>
      <c r="M106" s="63"/>
      <c r="N106" s="63"/>
      <c r="O106" s="63">
        <f t="shared" ca="1" si="17"/>
        <v>-1.4813285402617581E-2</v>
      </c>
      <c r="P106" s="63"/>
      <c r="Q106" s="65">
        <f t="shared" si="18"/>
        <v>42796.894900000188</v>
      </c>
    </row>
    <row r="107" spans="1:18" s="64" customFormat="1" ht="12" customHeight="1" x14ac:dyDescent="0.2">
      <c r="A107" s="61" t="s">
        <v>278</v>
      </c>
      <c r="B107" s="62" t="s">
        <v>36</v>
      </c>
      <c r="C107" s="68">
        <v>57827.414059999865</v>
      </c>
      <c r="D107" s="69">
        <v>2.7E-4</v>
      </c>
      <c r="E107" s="63">
        <f t="shared" si="14"/>
        <v>45051.948816963253</v>
      </c>
      <c r="F107" s="63">
        <f t="shared" si="15"/>
        <v>45052</v>
      </c>
      <c r="G107" s="63">
        <f t="shared" si="16"/>
        <v>-1.5379360134829767E-2</v>
      </c>
      <c r="H107" s="63"/>
      <c r="I107" s="63"/>
      <c r="J107" s="63"/>
      <c r="K107" s="63">
        <f t="shared" si="19"/>
        <v>-1.5379360134829767E-2</v>
      </c>
      <c r="L107" s="63"/>
      <c r="M107" s="63"/>
      <c r="N107" s="63"/>
      <c r="O107" s="63">
        <f t="shared" ca="1" si="17"/>
        <v>-1.4824154421807813E-2</v>
      </c>
      <c r="P107" s="63"/>
      <c r="Q107" s="65">
        <f t="shared" si="18"/>
        <v>42808.914059999865</v>
      </c>
    </row>
    <row r="108" spans="1:18" s="64" customFormat="1" ht="12" customHeight="1" x14ac:dyDescent="0.2">
      <c r="A108" s="61" t="s">
        <v>278</v>
      </c>
      <c r="B108" s="62" t="s">
        <v>36</v>
      </c>
      <c r="C108" s="68">
        <v>58125.487459999975</v>
      </c>
      <c r="D108" s="69">
        <v>4.8000000000000001E-4</v>
      </c>
      <c r="E108" s="63">
        <f t="shared" si="14"/>
        <v>46043.947290860247</v>
      </c>
      <c r="F108" s="63">
        <f t="shared" si="15"/>
        <v>46044</v>
      </c>
      <c r="G108" s="63">
        <f t="shared" si="16"/>
        <v>-1.5837920029298402E-2</v>
      </c>
      <c r="H108" s="63"/>
      <c r="I108" s="63"/>
      <c r="J108" s="63"/>
      <c r="K108" s="63">
        <f t="shared" si="19"/>
        <v>-1.5837920029298402E-2</v>
      </c>
      <c r="L108" s="63"/>
      <c r="M108" s="63"/>
      <c r="N108" s="63"/>
      <c r="O108" s="63">
        <f t="shared" ca="1" si="17"/>
        <v>-1.5093706097725623E-2</v>
      </c>
      <c r="P108" s="63"/>
      <c r="Q108" s="65">
        <f t="shared" si="18"/>
        <v>43106.987459999975</v>
      </c>
    </row>
    <row r="109" spans="1:18" s="64" customFormat="1" ht="12" customHeight="1" x14ac:dyDescent="0.2">
      <c r="A109" s="61" t="s">
        <v>278</v>
      </c>
      <c r="B109" s="62" t="s">
        <v>36</v>
      </c>
      <c r="C109" s="68">
        <v>58137.506719999947</v>
      </c>
      <c r="D109" s="69">
        <v>2.5999999999999998E-4</v>
      </c>
      <c r="E109" s="63">
        <f t="shared" si="14"/>
        <v>46083.947799383779</v>
      </c>
      <c r="F109" s="63">
        <f t="shared" si="15"/>
        <v>46084</v>
      </c>
      <c r="G109" s="63">
        <f t="shared" si="16"/>
        <v>-1.5685120059060864E-2</v>
      </c>
      <c r="H109" s="63"/>
      <c r="I109" s="63"/>
      <c r="J109" s="63"/>
      <c r="K109" s="63">
        <f t="shared" si="19"/>
        <v>-1.5685120059060864E-2</v>
      </c>
      <c r="L109" s="63"/>
      <c r="M109" s="63"/>
      <c r="N109" s="63"/>
      <c r="O109" s="63">
        <f t="shared" ca="1" si="17"/>
        <v>-1.5104575116915857E-2</v>
      </c>
      <c r="P109" s="63"/>
      <c r="Q109" s="65">
        <f t="shared" si="18"/>
        <v>43119.006719999947</v>
      </c>
    </row>
    <row r="110" spans="1:18" s="64" customFormat="1" ht="12" customHeight="1" x14ac:dyDescent="0.2">
      <c r="A110" s="61" t="s">
        <v>278</v>
      </c>
      <c r="B110" s="62" t="s">
        <v>36</v>
      </c>
      <c r="C110" s="68">
        <v>58162.446260000113</v>
      </c>
      <c r="D110" s="69">
        <v>2.4000000000000001E-4</v>
      </c>
      <c r="E110" s="63">
        <f t="shared" si="14"/>
        <v>46166.947441820339</v>
      </c>
      <c r="F110" s="63">
        <f t="shared" si="15"/>
        <v>46167</v>
      </c>
      <c r="G110" s="63">
        <f t="shared" si="16"/>
        <v>-1.5792559890542179E-2</v>
      </c>
      <c r="H110" s="63"/>
      <c r="I110" s="63"/>
      <c r="J110" s="63"/>
      <c r="K110" s="63">
        <f t="shared" si="19"/>
        <v>-1.5792559890542179E-2</v>
      </c>
      <c r="L110" s="63"/>
      <c r="M110" s="63"/>
      <c r="N110" s="63"/>
      <c r="O110" s="63">
        <f t="shared" ca="1" si="17"/>
        <v>-1.5127128331735594E-2</v>
      </c>
      <c r="P110" s="63"/>
      <c r="Q110" s="65">
        <f t="shared" si="18"/>
        <v>43143.946260000113</v>
      </c>
    </row>
    <row r="111" spans="1:18" s="64" customFormat="1" ht="12" customHeight="1" x14ac:dyDescent="0.2">
      <c r="A111" s="61" t="s">
        <v>278</v>
      </c>
      <c r="B111" s="62" t="s">
        <v>36</v>
      </c>
      <c r="C111" s="68">
        <v>58519.413310000207</v>
      </c>
      <c r="D111" s="69">
        <v>2.9999999999999997E-4</v>
      </c>
      <c r="E111" s="63">
        <f t="shared" si="14"/>
        <v>47354.945997986288</v>
      </c>
      <c r="F111" s="63">
        <f t="shared" si="15"/>
        <v>47355</v>
      </c>
      <c r="G111" s="63">
        <f t="shared" si="16"/>
        <v>-1.6226399791776203E-2</v>
      </c>
      <c r="H111" s="63"/>
      <c r="I111" s="63"/>
      <c r="J111" s="63"/>
      <c r="K111" s="63">
        <f t="shared" si="19"/>
        <v>-1.6226399791776203E-2</v>
      </c>
      <c r="L111" s="63"/>
      <c r="M111" s="63"/>
      <c r="N111" s="63"/>
      <c r="O111" s="63">
        <f t="shared" ca="1" si="17"/>
        <v>-1.544993820168555E-2</v>
      </c>
      <c r="P111" s="63"/>
      <c r="Q111" s="65">
        <f t="shared" si="18"/>
        <v>43500.913310000207</v>
      </c>
    </row>
    <row r="112" spans="1:18" s="64" customFormat="1" ht="12" customHeight="1" x14ac:dyDescent="0.2">
      <c r="A112" s="61" t="s">
        <v>278</v>
      </c>
      <c r="B112" s="62" t="s">
        <v>36</v>
      </c>
      <c r="C112" s="68">
        <v>58537.442540000193</v>
      </c>
      <c r="D112" s="69">
        <v>2.4000000000000001E-4</v>
      </c>
      <c r="E112" s="63">
        <f t="shared" si="14"/>
        <v>47414.947892303317</v>
      </c>
      <c r="F112" s="63">
        <f t="shared" si="15"/>
        <v>47415</v>
      </c>
      <c r="G112" s="63">
        <f t="shared" si="16"/>
        <v>-1.565719980862923E-2</v>
      </c>
      <c r="H112" s="63"/>
      <c r="I112" s="63"/>
      <c r="J112" s="63"/>
      <c r="K112" s="63">
        <f t="shared" si="19"/>
        <v>-1.565719980862923E-2</v>
      </c>
      <c r="L112" s="63"/>
      <c r="M112" s="63"/>
      <c r="N112" s="63"/>
      <c r="O112" s="63">
        <f t="shared" ca="1" si="17"/>
        <v>-1.5466241730470901E-2</v>
      </c>
      <c r="P112" s="63"/>
      <c r="Q112" s="65">
        <f t="shared" si="18"/>
        <v>43518.942540000193</v>
      </c>
    </row>
    <row r="113" spans="1:23" s="64" customFormat="1" ht="12" customHeight="1" x14ac:dyDescent="0.2">
      <c r="A113" s="61" t="s">
        <v>278</v>
      </c>
      <c r="B113" s="62" t="s">
        <v>36</v>
      </c>
      <c r="C113" s="68">
        <v>58568.390999999829</v>
      </c>
      <c r="D113" s="69">
        <v>3.1E-4</v>
      </c>
      <c r="E113" s="63">
        <f t="shared" si="14"/>
        <v>47517.945426095634</v>
      </c>
      <c r="F113" s="63">
        <f t="shared" si="15"/>
        <v>47518</v>
      </c>
      <c r="G113" s="63">
        <f t="shared" si="16"/>
        <v>-1.6398240171838552E-2</v>
      </c>
      <c r="H113" s="63"/>
      <c r="I113" s="63"/>
      <c r="J113" s="63"/>
      <c r="K113" s="63">
        <f t="shared" si="19"/>
        <v>-1.6398240171838552E-2</v>
      </c>
      <c r="L113" s="63"/>
      <c r="M113" s="63"/>
      <c r="N113" s="63"/>
      <c r="O113" s="63">
        <f t="shared" ca="1" si="17"/>
        <v>-1.5494229454885754E-2</v>
      </c>
      <c r="P113" s="63"/>
      <c r="Q113" s="65">
        <f t="shared" si="18"/>
        <v>43549.890999999829</v>
      </c>
    </row>
    <row r="114" spans="1:23" s="64" customFormat="1" ht="12" customHeight="1" x14ac:dyDescent="0.2">
      <c r="A114" s="61" t="s">
        <v>278</v>
      </c>
      <c r="B114" s="62" t="s">
        <v>36</v>
      </c>
      <c r="C114" s="68">
        <v>58595.434179999866</v>
      </c>
      <c r="D114" s="69">
        <v>4.6999999999999999E-4</v>
      </c>
      <c r="E114" s="63">
        <f t="shared" si="14"/>
        <v>47607.946054428612</v>
      </c>
      <c r="F114" s="63">
        <f t="shared" si="15"/>
        <v>47608</v>
      </c>
      <c r="G114" s="63">
        <f t="shared" si="16"/>
        <v>-1.6209440138482023E-2</v>
      </c>
      <c r="H114" s="63"/>
      <c r="I114" s="63"/>
      <c r="J114" s="63"/>
      <c r="K114" s="63">
        <f t="shared" si="19"/>
        <v>-1.6209440138482023E-2</v>
      </c>
      <c r="L114" s="63"/>
      <c r="M114" s="63"/>
      <c r="N114" s="63"/>
      <c r="O114" s="63">
        <f t="shared" ca="1" si="17"/>
        <v>-1.5518684748063781E-2</v>
      </c>
      <c r="P114" s="63"/>
      <c r="Q114" s="65">
        <f t="shared" si="18"/>
        <v>43576.934179999866</v>
      </c>
    </row>
    <row r="115" spans="1:23" s="64" customFormat="1" ht="12" customHeight="1" x14ac:dyDescent="0.2">
      <c r="A115" s="61" t="s">
        <v>278</v>
      </c>
      <c r="B115" s="62" t="s">
        <v>36</v>
      </c>
      <c r="C115" s="68">
        <v>58869.469390000217</v>
      </c>
      <c r="D115" s="69">
        <v>2.5000000000000001E-4</v>
      </c>
      <c r="E115" s="63">
        <f t="shared" si="14"/>
        <v>48519.944609530445</v>
      </c>
      <c r="F115" s="63">
        <f t="shared" si="15"/>
        <v>48520</v>
      </c>
      <c r="G115" s="63">
        <f t="shared" si="16"/>
        <v>-1.6643599781673402E-2</v>
      </c>
      <c r="H115" s="63"/>
      <c r="I115" s="63"/>
      <c r="J115" s="63"/>
      <c r="K115" s="63">
        <f t="shared" si="19"/>
        <v>-1.6643599781673402E-2</v>
      </c>
      <c r="L115" s="63"/>
      <c r="M115" s="63"/>
      <c r="N115" s="63"/>
      <c r="O115" s="63">
        <f t="shared" ca="1" si="17"/>
        <v>-1.5766498385601124E-2</v>
      </c>
      <c r="P115" s="63"/>
      <c r="Q115" s="65">
        <f t="shared" si="18"/>
        <v>43850.969390000217</v>
      </c>
    </row>
    <row r="116" spans="1:23" s="64" customFormat="1" ht="12" customHeight="1" x14ac:dyDescent="0.2">
      <c r="A116" s="61" t="s">
        <v>278</v>
      </c>
      <c r="B116" s="62" t="s">
        <v>36</v>
      </c>
      <c r="C116" s="68">
        <v>58910.33507000003</v>
      </c>
      <c r="D116" s="69">
        <v>6.2E-4</v>
      </c>
      <c r="E116" s="63">
        <f t="shared" si="14"/>
        <v>48655.94699080487</v>
      </c>
      <c r="F116" s="63">
        <f t="shared" si="15"/>
        <v>48656</v>
      </c>
      <c r="G116" s="63">
        <f t="shared" si="16"/>
        <v>-1.5928079970763065E-2</v>
      </c>
      <c r="H116" s="63"/>
      <c r="I116" s="63"/>
      <c r="J116" s="63"/>
      <c r="K116" s="63">
        <f t="shared" si="19"/>
        <v>-1.5928079970763065E-2</v>
      </c>
      <c r="L116" s="63"/>
      <c r="M116" s="63"/>
      <c r="N116" s="63"/>
      <c r="O116" s="63">
        <f t="shared" ca="1" si="17"/>
        <v>-1.5803453050847918E-2</v>
      </c>
      <c r="P116" s="63"/>
      <c r="Q116" s="65">
        <f t="shared" si="18"/>
        <v>43891.83507000003</v>
      </c>
    </row>
    <row r="117" spans="1:23" s="64" customFormat="1" ht="12" customHeight="1" x14ac:dyDescent="0.2">
      <c r="A117" s="61" t="s">
        <v>278</v>
      </c>
      <c r="B117" s="62" t="s">
        <v>36</v>
      </c>
      <c r="C117" s="68">
        <v>58925.357669999823</v>
      </c>
      <c r="D117" s="69">
        <v>1.9000000000000001E-4</v>
      </c>
      <c r="E117" s="63">
        <f t="shared" ref="E117:E133" si="20">+(C117-C$7)/C$8</f>
        <v>48705.942717608246</v>
      </c>
      <c r="F117" s="63">
        <f t="shared" ref="F117:F148" si="21">ROUND(2*E117,0)/2</f>
        <v>48706</v>
      </c>
      <c r="G117" s="63">
        <f t="shared" ref="G117:G148" si="22">+C117-(C$7+F117*C$8)</f>
        <v>-1.7212080179888289E-2</v>
      </c>
      <c r="H117" s="63"/>
      <c r="I117" s="63"/>
      <c r="J117" s="63"/>
      <c r="K117" s="63">
        <f t="shared" si="19"/>
        <v>-1.7212080179888289E-2</v>
      </c>
      <c r="L117" s="63"/>
      <c r="M117" s="63"/>
      <c r="N117" s="63"/>
      <c r="O117" s="63">
        <f t="shared" ref="O117:O133" ca="1" si="23">+C$11+C$12*F117</f>
        <v>-1.5817039324835712E-2</v>
      </c>
      <c r="P117" s="63"/>
      <c r="Q117" s="65">
        <f t="shared" ref="Q117:Q133" si="24">+C117-15018.5</f>
        <v>43906.857669999823</v>
      </c>
    </row>
    <row r="118" spans="1:23" s="64" customFormat="1" ht="12" customHeight="1" x14ac:dyDescent="0.2">
      <c r="A118" s="66" t="s">
        <v>279</v>
      </c>
      <c r="B118" s="67" t="s">
        <v>36</v>
      </c>
      <c r="C118" s="70">
        <v>58937.375999999997</v>
      </c>
      <c r="D118" s="69">
        <v>3.5000000000000001E-3</v>
      </c>
      <c r="E118" s="63">
        <f t="shared" si="20"/>
        <v>48745.940131060634</v>
      </c>
      <c r="F118" s="63">
        <f t="shared" si="21"/>
        <v>48746</v>
      </c>
      <c r="G118" s="63">
        <f t="shared" si="22"/>
        <v>-1.7989280007896014E-2</v>
      </c>
      <c r="H118" s="63"/>
      <c r="I118" s="63"/>
      <c r="J118" s="63"/>
      <c r="K118" s="63">
        <f t="shared" si="19"/>
        <v>-1.7989280007896014E-2</v>
      </c>
      <c r="L118" s="63"/>
      <c r="M118" s="63"/>
      <c r="N118" s="63"/>
      <c r="O118" s="63">
        <f t="shared" ca="1" si="23"/>
        <v>-1.5827908344025945E-2</v>
      </c>
      <c r="P118" s="63"/>
      <c r="Q118" s="65">
        <f t="shared" si="24"/>
        <v>43918.875999999997</v>
      </c>
    </row>
    <row r="119" spans="1:23" s="64" customFormat="1" ht="12" customHeight="1" x14ac:dyDescent="0.2">
      <c r="A119" s="61" t="s">
        <v>278</v>
      </c>
      <c r="B119" s="62" t="s">
        <v>36</v>
      </c>
      <c r="C119" s="68">
        <v>59256.483430000022</v>
      </c>
      <c r="D119" s="69">
        <v>2.5000000000000001E-4</v>
      </c>
      <c r="E119" s="63">
        <f t="shared" si="20"/>
        <v>49807.940576484812</v>
      </c>
      <c r="F119" s="63">
        <f t="shared" si="21"/>
        <v>49808</v>
      </c>
      <c r="G119" s="63">
        <f t="shared" si="22"/>
        <v>-1.7855439982668031E-2</v>
      </c>
      <c r="H119" s="63"/>
      <c r="I119" s="63"/>
      <c r="J119" s="63"/>
      <c r="K119" s="63">
        <f t="shared" si="19"/>
        <v>-1.7855439982668031E-2</v>
      </c>
      <c r="L119" s="63"/>
      <c r="M119" s="63"/>
      <c r="N119" s="63"/>
      <c r="O119" s="63">
        <f t="shared" ca="1" si="23"/>
        <v>-1.6116480803526664E-2</v>
      </c>
      <c r="P119" s="63"/>
      <c r="Q119" s="65">
        <f t="shared" si="24"/>
        <v>44237.983430000022</v>
      </c>
    </row>
    <row r="120" spans="1:23" s="64" customFormat="1" ht="12" customHeight="1" x14ac:dyDescent="0.2">
      <c r="A120" s="61" t="s">
        <v>278</v>
      </c>
      <c r="B120" s="62" t="s">
        <v>36</v>
      </c>
      <c r="C120" s="71">
        <v>59272.408830000088</v>
      </c>
      <c r="D120" s="69">
        <v>3.1E-4</v>
      </c>
      <c r="E120" s="63">
        <f t="shared" si="20"/>
        <v>49860.940852578751</v>
      </c>
      <c r="F120" s="63">
        <f t="shared" si="21"/>
        <v>49861</v>
      </c>
      <c r="G120" s="63">
        <f t="shared" si="22"/>
        <v>-1.777247991412878E-2</v>
      </c>
      <c r="H120" s="63"/>
      <c r="I120" s="63"/>
      <c r="J120" s="63"/>
      <c r="K120" s="63">
        <f t="shared" si="19"/>
        <v>-1.777247991412878E-2</v>
      </c>
      <c r="L120" s="63"/>
      <c r="M120" s="63"/>
      <c r="N120" s="63"/>
      <c r="O120" s="63">
        <f t="shared" ca="1" si="23"/>
        <v>-1.6130882253953725E-2</v>
      </c>
      <c r="P120" s="63"/>
      <c r="Q120" s="65">
        <f t="shared" si="24"/>
        <v>44253.908830000088</v>
      </c>
    </row>
    <row r="121" spans="1:23" s="64" customFormat="1" ht="12" customHeight="1" x14ac:dyDescent="0.2">
      <c r="A121" s="61" t="s">
        <v>278</v>
      </c>
      <c r="B121" s="62" t="s">
        <v>36</v>
      </c>
      <c r="C121" s="71">
        <v>59281.423249999993</v>
      </c>
      <c r="D121" s="69">
        <v>2.0000000000000001E-4</v>
      </c>
      <c r="E121" s="63">
        <f t="shared" si="20"/>
        <v>49890.941150770304</v>
      </c>
      <c r="F121" s="63">
        <f t="shared" si="21"/>
        <v>49891</v>
      </c>
      <c r="G121" s="63">
        <f t="shared" si="22"/>
        <v>-1.7682880010397639E-2</v>
      </c>
      <c r="H121" s="63"/>
      <c r="I121" s="63"/>
      <c r="J121" s="63"/>
      <c r="K121" s="63">
        <f t="shared" si="19"/>
        <v>-1.7682880010397639E-2</v>
      </c>
      <c r="L121" s="63"/>
      <c r="M121" s="63"/>
      <c r="N121" s="63"/>
      <c r="O121" s="63">
        <f t="shared" ca="1" si="23"/>
        <v>-1.6139034018346401E-2</v>
      </c>
      <c r="P121" s="63"/>
      <c r="Q121" s="65">
        <f t="shared" si="24"/>
        <v>44262.923249999993</v>
      </c>
    </row>
    <row r="122" spans="1:23" s="64" customFormat="1" ht="12" customHeight="1" x14ac:dyDescent="0.2">
      <c r="A122" s="66" t="s">
        <v>279</v>
      </c>
      <c r="B122" s="67" t="s">
        <v>36</v>
      </c>
      <c r="C122" s="70">
        <v>59534.725100000003</v>
      </c>
      <c r="D122" s="69">
        <v>3.5000000000000001E-3</v>
      </c>
      <c r="E122" s="63">
        <f t="shared" si="20"/>
        <v>50733.938374391073</v>
      </c>
      <c r="F122" s="63">
        <f t="shared" si="21"/>
        <v>50734</v>
      </c>
      <c r="G122" s="63">
        <f t="shared" si="22"/>
        <v>-1.8517119999160059E-2</v>
      </c>
      <c r="H122" s="63"/>
      <c r="I122" s="63"/>
      <c r="J122" s="63"/>
      <c r="K122" s="63">
        <f t="shared" si="19"/>
        <v>-1.8517119999160059E-2</v>
      </c>
      <c r="L122" s="63"/>
      <c r="M122" s="63"/>
      <c r="N122" s="63"/>
      <c r="O122" s="63">
        <f t="shared" ca="1" si="23"/>
        <v>-1.6368098597780587E-2</v>
      </c>
      <c r="P122" s="63"/>
      <c r="Q122" s="65">
        <f t="shared" si="24"/>
        <v>44516.225100000003</v>
      </c>
      <c r="R122"/>
      <c r="S122"/>
      <c r="T122"/>
      <c r="U122"/>
      <c r="V122"/>
      <c r="W122"/>
    </row>
    <row r="123" spans="1:23" s="64" customFormat="1" ht="12" customHeight="1" x14ac:dyDescent="0.2">
      <c r="A123" s="66" t="s">
        <v>279</v>
      </c>
      <c r="B123" s="67" t="s">
        <v>36</v>
      </c>
      <c r="C123" s="70">
        <v>59563.570399999997</v>
      </c>
      <c r="D123" s="69">
        <v>3.5000000000000001E-3</v>
      </c>
      <c r="E123" s="63">
        <f t="shared" si="20"/>
        <v>50829.936519744144</v>
      </c>
      <c r="F123" s="63">
        <f t="shared" si="21"/>
        <v>50830</v>
      </c>
      <c r="G123" s="63">
        <f t="shared" si="22"/>
        <v>-1.9074400006502401E-2</v>
      </c>
      <c r="H123" s="63"/>
      <c r="I123" s="63"/>
      <c r="J123" s="63"/>
      <c r="K123" s="63">
        <f t="shared" si="19"/>
        <v>-1.9074400006502401E-2</v>
      </c>
      <c r="L123" s="63"/>
      <c r="M123" s="63"/>
      <c r="N123" s="63"/>
      <c r="O123" s="63">
        <f t="shared" ca="1" si="23"/>
        <v>-1.6394184243837151E-2</v>
      </c>
      <c r="P123" s="63"/>
      <c r="Q123" s="65">
        <f t="shared" si="24"/>
        <v>44545.070399999997</v>
      </c>
      <c r="R123"/>
      <c r="S123"/>
      <c r="T123"/>
      <c r="U123"/>
      <c r="V123"/>
      <c r="W123"/>
    </row>
    <row r="124" spans="1:23" s="64" customFormat="1" ht="12" customHeight="1" x14ac:dyDescent="0.2">
      <c r="A124" s="66" t="s">
        <v>279</v>
      </c>
      <c r="B124" s="67" t="s">
        <v>36</v>
      </c>
      <c r="C124" s="70">
        <v>59563.716500000002</v>
      </c>
      <c r="D124" s="69">
        <v>3.5000000000000001E-3</v>
      </c>
      <c r="E124" s="63">
        <f t="shared" si="20"/>
        <v>50830.42274554303</v>
      </c>
      <c r="F124" s="63">
        <f t="shared" si="21"/>
        <v>50830.5</v>
      </c>
      <c r="G124" s="63">
        <f t="shared" si="22"/>
        <v>-2.3213239997858182E-2</v>
      </c>
      <c r="H124" s="63"/>
      <c r="I124" s="63"/>
      <c r="J124" s="63"/>
      <c r="K124" s="63">
        <f t="shared" si="19"/>
        <v>-2.3213239997858182E-2</v>
      </c>
      <c r="L124" s="63"/>
      <c r="M124" s="63"/>
      <c r="N124" s="63"/>
      <c r="O124" s="63">
        <f t="shared" ca="1" si="23"/>
        <v>-1.6394320106577029E-2</v>
      </c>
      <c r="P124" s="63"/>
      <c r="Q124" s="65">
        <f t="shared" si="24"/>
        <v>44545.216500000002</v>
      </c>
      <c r="R124"/>
      <c r="S124"/>
      <c r="T124"/>
      <c r="U124"/>
      <c r="V124"/>
      <c r="W124"/>
    </row>
    <row r="125" spans="1:23" s="64" customFormat="1" ht="12" customHeight="1" x14ac:dyDescent="0.2">
      <c r="A125" s="61" t="s">
        <v>278</v>
      </c>
      <c r="B125" s="62" t="s">
        <v>36</v>
      </c>
      <c r="C125" s="71">
        <v>59632.379809999838</v>
      </c>
      <c r="D125" s="69">
        <v>4.6999999999999999E-4</v>
      </c>
      <c r="E125" s="63">
        <f t="shared" si="20"/>
        <v>51058.936590564183</v>
      </c>
      <c r="F125" s="63">
        <f t="shared" si="21"/>
        <v>51059</v>
      </c>
      <c r="G125" s="63">
        <f t="shared" si="22"/>
        <v>-1.9053120166063309E-2</v>
      </c>
      <c r="H125" s="63"/>
      <c r="I125" s="63"/>
      <c r="J125" s="63"/>
      <c r="K125" s="63">
        <f t="shared" si="19"/>
        <v>-1.9053120166063309E-2</v>
      </c>
      <c r="L125" s="63"/>
      <c r="M125" s="63"/>
      <c r="N125" s="63"/>
      <c r="O125" s="63">
        <f t="shared" ca="1" si="23"/>
        <v>-1.6456409378701242E-2</v>
      </c>
      <c r="P125" s="63"/>
      <c r="Q125" s="65">
        <f t="shared" si="24"/>
        <v>44613.879809999838</v>
      </c>
    </row>
    <row r="126" spans="1:23" s="64" customFormat="1" ht="12" customHeight="1" x14ac:dyDescent="0.2">
      <c r="A126" s="66" t="s">
        <v>279</v>
      </c>
      <c r="B126" s="67" t="s">
        <v>36</v>
      </c>
      <c r="C126" s="70">
        <v>59634.483399999997</v>
      </c>
      <c r="D126" s="69">
        <v>3.5000000000000001E-3</v>
      </c>
      <c r="E126" s="63">
        <f t="shared" si="20"/>
        <v>51065.937410059858</v>
      </c>
      <c r="F126" s="63">
        <f t="shared" si="21"/>
        <v>51066</v>
      </c>
      <c r="G126" s="63">
        <f t="shared" si="22"/>
        <v>-1.8806880005286075E-2</v>
      </c>
      <c r="H126" s="63"/>
      <c r="I126" s="63"/>
      <c r="J126" s="63"/>
      <c r="K126" s="63">
        <f t="shared" si="19"/>
        <v>-1.8806880005286075E-2</v>
      </c>
      <c r="L126" s="63"/>
      <c r="M126" s="63"/>
      <c r="N126" s="63"/>
      <c r="O126" s="63">
        <f t="shared" ca="1" si="23"/>
        <v>-1.6458311457059532E-2</v>
      </c>
      <c r="P126" s="63"/>
      <c r="Q126" s="65">
        <f t="shared" si="24"/>
        <v>44615.983399999997</v>
      </c>
      <c r="R126"/>
      <c r="S126"/>
      <c r="T126"/>
      <c r="U126"/>
      <c r="V126"/>
      <c r="W126"/>
    </row>
    <row r="127" spans="1:23" s="64" customFormat="1" ht="12" customHeight="1" x14ac:dyDescent="0.2">
      <c r="A127" s="61" t="s">
        <v>278</v>
      </c>
      <c r="B127" s="62" t="s">
        <v>36</v>
      </c>
      <c r="C127" s="71">
        <v>59659.422520000022</v>
      </c>
      <c r="D127" s="69">
        <v>1.9000000000000001E-4</v>
      </c>
      <c r="E127" s="63">
        <f t="shared" si="20"/>
        <v>51148.935654721572</v>
      </c>
      <c r="F127" s="63">
        <f t="shared" si="21"/>
        <v>51149</v>
      </c>
      <c r="G127" s="63">
        <f t="shared" si="22"/>
        <v>-1.9334319978952408E-2</v>
      </c>
      <c r="H127" s="63"/>
      <c r="I127" s="63"/>
      <c r="J127" s="63"/>
      <c r="K127" s="63">
        <f t="shared" si="19"/>
        <v>-1.9334319978952408E-2</v>
      </c>
      <c r="L127" s="63"/>
      <c r="M127" s="63"/>
      <c r="N127" s="63"/>
      <c r="O127" s="63">
        <f t="shared" ca="1" si="23"/>
        <v>-1.6480864671879265E-2</v>
      </c>
      <c r="P127" s="63"/>
      <c r="Q127" s="65">
        <f t="shared" si="24"/>
        <v>44640.922520000022</v>
      </c>
    </row>
    <row r="128" spans="1:23" x14ac:dyDescent="0.2">
      <c r="A128" s="61" t="s">
        <v>278</v>
      </c>
      <c r="B128" s="62" t="s">
        <v>36</v>
      </c>
      <c r="C128" s="71">
        <v>59665.432390000205</v>
      </c>
      <c r="D128" s="69">
        <v>2.9E-4</v>
      </c>
      <c r="E128" s="63">
        <f t="shared" si="20"/>
        <v>51168.936707712208</v>
      </c>
      <c r="F128" s="63">
        <f t="shared" si="21"/>
        <v>51169</v>
      </c>
      <c r="G128" s="63">
        <f t="shared" si="22"/>
        <v>-1.9017919796169735E-2</v>
      </c>
      <c r="H128" s="63"/>
      <c r="I128" s="63"/>
      <c r="J128" s="63"/>
      <c r="K128" s="63">
        <f t="shared" si="19"/>
        <v>-1.9017919796169735E-2</v>
      </c>
      <c r="L128" s="63"/>
      <c r="M128" s="63"/>
      <c r="N128" s="63"/>
      <c r="O128" s="63">
        <f t="shared" ca="1" si="23"/>
        <v>-1.6486299181474384E-2</v>
      </c>
      <c r="P128" s="63"/>
      <c r="Q128" s="65">
        <f t="shared" si="24"/>
        <v>44646.932390000205</v>
      </c>
      <c r="R128" s="64"/>
      <c r="S128" s="64"/>
      <c r="T128" s="64"/>
      <c r="U128" s="64"/>
      <c r="V128" s="64"/>
      <c r="W128" s="64"/>
    </row>
    <row r="129" spans="1:23" x14ac:dyDescent="0.2">
      <c r="A129" s="69" t="s">
        <v>284</v>
      </c>
      <c r="B129" s="81" t="s">
        <v>36</v>
      </c>
      <c r="C129" s="69">
        <v>59940.521099999998</v>
      </c>
      <c r="D129" s="69">
        <v>3.5000000000000001E-3</v>
      </c>
      <c r="E129" s="63">
        <f t="shared" si="20"/>
        <v>52084.441346858097</v>
      </c>
      <c r="F129" s="63">
        <f t="shared" si="21"/>
        <v>52084.5</v>
      </c>
      <c r="G129" s="63">
        <f t="shared" si="22"/>
        <v>-1.7623960004129913E-2</v>
      </c>
      <c r="H129" s="63"/>
      <c r="I129" s="63"/>
      <c r="J129" s="63"/>
      <c r="K129" s="63">
        <f t="shared" si="19"/>
        <v>-1.7623960004129913E-2</v>
      </c>
      <c r="L129" s="63"/>
      <c r="M129" s="63"/>
      <c r="N129" s="63"/>
      <c r="O129" s="63">
        <f t="shared" ca="1" si="23"/>
        <v>-1.673506385819087E-2</v>
      </c>
      <c r="P129" s="63"/>
      <c r="Q129" s="65">
        <f t="shared" si="24"/>
        <v>44922.021099999998</v>
      </c>
      <c r="R129" s="64"/>
      <c r="S129" s="64"/>
      <c r="T129" s="64"/>
      <c r="U129" s="64"/>
      <c r="V129" s="64"/>
      <c r="W129" s="64"/>
    </row>
    <row r="130" spans="1:23" x14ac:dyDescent="0.2">
      <c r="A130" s="69" t="s">
        <v>284</v>
      </c>
      <c r="B130" s="81" t="s">
        <v>36</v>
      </c>
      <c r="C130" s="69">
        <v>59940.668299999998</v>
      </c>
      <c r="D130" s="69">
        <v>3.5000000000000001E-3</v>
      </c>
      <c r="E130" s="63">
        <f t="shared" si="20"/>
        <v>52084.931233494601</v>
      </c>
      <c r="F130" s="63">
        <f t="shared" si="21"/>
        <v>52085</v>
      </c>
      <c r="G130" s="63">
        <f t="shared" si="22"/>
        <v>-2.0662800008722115E-2</v>
      </c>
      <c r="H130" s="63"/>
      <c r="I130" s="63"/>
      <c r="J130" s="63"/>
      <c r="K130" s="63">
        <f t="shared" si="19"/>
        <v>-2.0662800008722115E-2</v>
      </c>
      <c r="L130" s="63"/>
      <c r="M130" s="63"/>
      <c r="N130" s="63"/>
      <c r="O130" s="63">
        <f t="shared" ca="1" si="23"/>
        <v>-1.6735199720930748E-2</v>
      </c>
      <c r="P130" s="63"/>
      <c r="Q130" s="65">
        <f t="shared" si="24"/>
        <v>44922.168299999998</v>
      </c>
    </row>
    <row r="131" spans="1:23" x14ac:dyDescent="0.2">
      <c r="A131" s="61" t="s">
        <v>278</v>
      </c>
      <c r="B131" s="62" t="s">
        <v>36</v>
      </c>
      <c r="C131" s="71">
        <v>59989.345920000225</v>
      </c>
      <c r="D131" s="69">
        <v>5.6999999999999998E-4</v>
      </c>
      <c r="E131" s="63">
        <f t="shared" si="20"/>
        <v>52246.932018378946</v>
      </c>
      <c r="F131" s="63">
        <f t="shared" si="21"/>
        <v>52247</v>
      </c>
      <c r="G131" s="63">
        <f t="shared" si="22"/>
        <v>-2.0426959774340503E-2</v>
      </c>
      <c r="H131" s="63"/>
      <c r="I131" s="63"/>
      <c r="J131" s="63"/>
      <c r="K131" s="63">
        <f t="shared" si="19"/>
        <v>-2.0426959774340503E-2</v>
      </c>
      <c r="L131" s="63"/>
      <c r="M131" s="63"/>
      <c r="N131" s="63"/>
      <c r="O131" s="63">
        <f t="shared" ca="1" si="23"/>
        <v>-1.6779219248651195E-2</v>
      </c>
      <c r="P131" s="63"/>
      <c r="Q131" s="65">
        <f t="shared" si="24"/>
        <v>44970.845920000225</v>
      </c>
      <c r="R131" s="64"/>
      <c r="S131" s="64"/>
      <c r="T131" s="64"/>
      <c r="U131" s="64"/>
      <c r="V131" s="64"/>
      <c r="W131" s="64"/>
    </row>
    <row r="132" spans="1:23" x14ac:dyDescent="0.2">
      <c r="A132" s="69" t="s">
        <v>284</v>
      </c>
      <c r="B132" s="81" t="s">
        <v>36</v>
      </c>
      <c r="C132" s="69">
        <v>59997.459000000003</v>
      </c>
      <c r="D132" s="69">
        <v>3.5000000000000001E-3</v>
      </c>
      <c r="E132" s="63">
        <f t="shared" si="20"/>
        <v>52273.932626210371</v>
      </c>
      <c r="F132" s="63">
        <f t="shared" si="21"/>
        <v>52274</v>
      </c>
      <c r="G132" s="63">
        <f t="shared" si="22"/>
        <v>-2.0244319995981641E-2</v>
      </c>
      <c r="H132" s="63"/>
      <c r="I132" s="63"/>
      <c r="J132" s="63"/>
      <c r="K132" s="63">
        <f t="shared" si="19"/>
        <v>-2.0244319995981641E-2</v>
      </c>
      <c r="L132" s="63"/>
      <c r="M132" s="63"/>
      <c r="N132" s="63"/>
      <c r="O132" s="63">
        <f t="shared" ca="1" si="23"/>
        <v>-1.6786555836604607E-2</v>
      </c>
      <c r="P132" s="63"/>
      <c r="Q132" s="65">
        <f t="shared" si="24"/>
        <v>44978.959000000003</v>
      </c>
    </row>
    <row r="133" spans="1:23" x14ac:dyDescent="0.2">
      <c r="A133" s="61" t="s">
        <v>278</v>
      </c>
      <c r="B133" s="62" t="s">
        <v>36</v>
      </c>
      <c r="C133" s="71">
        <v>60001.365230000112</v>
      </c>
      <c r="D133" s="69">
        <v>2.7E-4</v>
      </c>
      <c r="E133" s="63">
        <f t="shared" si="20"/>
        <v>52286.932693303905</v>
      </c>
      <c r="F133" s="63">
        <f t="shared" si="21"/>
        <v>52287</v>
      </c>
      <c r="G133" s="63">
        <f t="shared" si="22"/>
        <v>-2.0224159889039584E-2</v>
      </c>
      <c r="H133" s="63"/>
      <c r="I133" s="63"/>
      <c r="J133" s="63"/>
      <c r="K133" s="63">
        <f t="shared" si="19"/>
        <v>-2.0224159889039584E-2</v>
      </c>
      <c r="L133" s="63"/>
      <c r="M133" s="63"/>
      <c r="N133" s="63"/>
      <c r="O133" s="63">
        <f t="shared" ca="1" si="23"/>
        <v>-1.6790088267841431E-2</v>
      </c>
      <c r="P133" s="63"/>
      <c r="Q133" s="65">
        <f t="shared" si="24"/>
        <v>44982.865230000112</v>
      </c>
      <c r="R133" s="64"/>
      <c r="S133" s="64"/>
      <c r="T133" s="64"/>
      <c r="U133" s="64"/>
      <c r="V133" s="64"/>
      <c r="W133" s="64"/>
    </row>
    <row r="134" spans="1:23" x14ac:dyDescent="0.2">
      <c r="A134" s="69" t="s">
        <v>284</v>
      </c>
      <c r="B134" s="81" t="s">
        <v>36</v>
      </c>
      <c r="C134" s="69">
        <v>60004.3701</v>
      </c>
      <c r="D134" s="69">
        <v>3.5000000000000001E-3</v>
      </c>
      <c r="E134" s="63">
        <f t="shared" ref="E134:E135" si="25">+(C134-C$7)/C$8</f>
        <v>52296.933003476326</v>
      </c>
      <c r="F134" s="63">
        <f t="shared" si="21"/>
        <v>52297</v>
      </c>
      <c r="G134" s="63">
        <f t="shared" ref="G134:G135" si="26">+C134-(C$7+F134*C$8)</f>
        <v>-2.0130960001552012E-2</v>
      </c>
      <c r="H134" s="63"/>
      <c r="I134" s="63"/>
      <c r="J134" s="63"/>
      <c r="K134" s="63">
        <f t="shared" ref="K134:K135" si="27">+G134</f>
        <v>-2.0130960001552012E-2</v>
      </c>
      <c r="L134" s="63"/>
      <c r="M134" s="63"/>
      <c r="N134" s="63"/>
      <c r="O134" s="63">
        <f t="shared" ref="O134:O135" ca="1" si="28">+C$11+C$12*F134</f>
        <v>-1.6792805522638989E-2</v>
      </c>
      <c r="P134" s="63"/>
      <c r="Q134" s="65">
        <f t="shared" ref="Q134:Q135" si="29">+C134-15018.5</f>
        <v>44985.8701</v>
      </c>
    </row>
    <row r="135" spans="1:23" x14ac:dyDescent="0.2">
      <c r="A135" s="69" t="s">
        <v>284</v>
      </c>
      <c r="B135" s="81" t="s">
        <v>36</v>
      </c>
      <c r="C135" s="69">
        <v>60004.530400000003</v>
      </c>
      <c r="D135" s="69">
        <v>3.5000000000000001E-3</v>
      </c>
      <c r="E135" s="63">
        <f t="shared" si="25"/>
        <v>52297.46648736106</v>
      </c>
      <c r="F135" s="63">
        <f t="shared" si="21"/>
        <v>52297.5</v>
      </c>
      <c r="G135" s="63">
        <f t="shared" si="26"/>
        <v>-1.0069800002384E-2</v>
      </c>
      <c r="H135" s="63"/>
      <c r="I135" s="63"/>
      <c r="J135" s="63"/>
      <c r="K135" s="63">
        <f t="shared" si="27"/>
        <v>-1.0069800002384E-2</v>
      </c>
      <c r="L135" s="63"/>
      <c r="M135" s="63"/>
      <c r="N135" s="63"/>
      <c r="O135" s="63">
        <f t="shared" ca="1" si="28"/>
        <v>-1.6792941385378866E-2</v>
      </c>
      <c r="P135" s="63"/>
      <c r="Q135" s="65">
        <f t="shared" si="29"/>
        <v>44986.030400000003</v>
      </c>
    </row>
    <row r="136" spans="1:23" x14ac:dyDescent="0.2">
      <c r="C136" s="72"/>
      <c r="D136" s="9"/>
    </row>
    <row r="137" spans="1:23" x14ac:dyDescent="0.2">
      <c r="C137" s="72"/>
      <c r="D137" s="9"/>
    </row>
    <row r="138" spans="1:23" x14ac:dyDescent="0.2">
      <c r="C138" s="72"/>
      <c r="D138" s="9"/>
    </row>
    <row r="139" spans="1:23" x14ac:dyDescent="0.2">
      <c r="C139" s="72"/>
      <c r="D139" s="9"/>
    </row>
    <row r="140" spans="1:23" x14ac:dyDescent="0.2">
      <c r="C140" s="72"/>
      <c r="D140" s="9"/>
    </row>
    <row r="141" spans="1:23" x14ac:dyDescent="0.2">
      <c r="C141" s="72"/>
      <c r="D141" s="9"/>
    </row>
    <row r="142" spans="1:23" x14ac:dyDescent="0.2">
      <c r="C142" s="9"/>
      <c r="D142" s="9"/>
    </row>
    <row r="143" spans="1:23" x14ac:dyDescent="0.2">
      <c r="C143" s="9"/>
      <c r="D143" s="9"/>
    </row>
    <row r="144" spans="1:23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</sheetData>
  <sortState xmlns:xlrd2="http://schemas.microsoft.com/office/spreadsheetml/2017/richdata2" ref="A21:X140">
    <sortCondition ref="C21:C140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2"/>
  <sheetViews>
    <sheetView topLeftCell="A16" workbookViewId="0">
      <selection activeCell="A33" sqref="A33:D63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2" t="s">
        <v>62</v>
      </c>
      <c r="I1" s="43" t="s">
        <v>63</v>
      </c>
      <c r="J1" s="44" t="s">
        <v>48</v>
      </c>
    </row>
    <row r="2" spans="1:16" x14ac:dyDescent="0.2">
      <c r="I2" s="45" t="s">
        <v>64</v>
      </c>
      <c r="J2" s="46" t="s">
        <v>65</v>
      </c>
    </row>
    <row r="3" spans="1:16" x14ac:dyDescent="0.2">
      <c r="A3" s="47" t="s">
        <v>66</v>
      </c>
      <c r="I3" s="45" t="s">
        <v>67</v>
      </c>
      <c r="J3" s="46" t="s">
        <v>68</v>
      </c>
    </row>
    <row r="4" spans="1:16" x14ac:dyDescent="0.2">
      <c r="I4" s="45" t="s">
        <v>69</v>
      </c>
      <c r="J4" s="46" t="s">
        <v>68</v>
      </c>
    </row>
    <row r="5" spans="1:16" ht="13.5" thickBot="1" x14ac:dyDescent="0.25">
      <c r="I5" s="48" t="s">
        <v>70</v>
      </c>
      <c r="J5" s="49" t="s">
        <v>71</v>
      </c>
    </row>
    <row r="10" spans="1:16" ht="13.5" thickBot="1" x14ac:dyDescent="0.25"/>
    <row r="11" spans="1:16" ht="12.75" customHeight="1" thickBot="1" x14ac:dyDescent="0.25">
      <c r="A11" s="9" t="str">
        <f t="shared" ref="A11:A42" si="0">P11</f>
        <v>BAVM 241 (=IBVS 6157) </v>
      </c>
      <c r="B11" s="13" t="str">
        <f t="shared" ref="B11:B42" si="1">IF(H11=INT(H11),"I","II")</f>
        <v>I</v>
      </c>
      <c r="C11" s="9">
        <f t="shared" ref="C11:C42" si="2">1*G11</f>
        <v>57093.352299999999</v>
      </c>
      <c r="D11" s="11" t="str">
        <f t="shared" ref="D11:D42" si="3">VLOOKUP(F11,I$1:J$5,2,FALSE)</f>
        <v>vis</v>
      </c>
      <c r="E11" s="50">
        <f>VLOOKUP(C11,Active!C$21:E$971,3,FALSE)</f>
        <v>42608.966163476754</v>
      </c>
      <c r="F11" s="13" t="s">
        <v>70</v>
      </c>
      <c r="G11" s="11" t="str">
        <f t="shared" ref="G11:G42" si="4">MID(I11,3,LEN(I11)-3)</f>
        <v>57093.3523</v>
      </c>
      <c r="H11" s="9">
        <f t="shared" ref="H11:H42" si="5">1*K11</f>
        <v>7337</v>
      </c>
      <c r="I11" s="51" t="s">
        <v>269</v>
      </c>
      <c r="J11" s="52" t="s">
        <v>270</v>
      </c>
      <c r="K11" s="51" t="s">
        <v>271</v>
      </c>
      <c r="L11" s="51" t="s">
        <v>236</v>
      </c>
      <c r="M11" s="52" t="s">
        <v>167</v>
      </c>
      <c r="N11" s="52" t="s">
        <v>182</v>
      </c>
      <c r="O11" s="53" t="s">
        <v>225</v>
      </c>
      <c r="P11" s="54" t="s">
        <v>272</v>
      </c>
    </row>
    <row r="12" spans="1:16" ht="12.75" customHeight="1" thickBot="1" x14ac:dyDescent="0.25">
      <c r="A12" s="9" t="str">
        <f t="shared" si="0"/>
        <v>BAVM 241 (=IBVS 6157) </v>
      </c>
      <c r="B12" s="13" t="str">
        <f t="shared" si="1"/>
        <v>II</v>
      </c>
      <c r="C12" s="9">
        <f t="shared" si="2"/>
        <v>57093.498899999999</v>
      </c>
      <c r="D12" s="11" t="str">
        <f t="shared" si="3"/>
        <v>vis</v>
      </c>
      <c r="E12" s="50">
        <f>VLOOKUP(C12,Active!C$21:E$971,3,FALSE)</f>
        <v>42609.454053292735</v>
      </c>
      <c r="F12" s="13" t="s">
        <v>70</v>
      </c>
      <c r="G12" s="11" t="str">
        <f t="shared" si="4"/>
        <v>57093.4989</v>
      </c>
      <c r="H12" s="9">
        <f t="shared" si="5"/>
        <v>7337.5</v>
      </c>
      <c r="I12" s="51" t="s">
        <v>273</v>
      </c>
      <c r="J12" s="52" t="s">
        <v>274</v>
      </c>
      <c r="K12" s="51" t="s">
        <v>275</v>
      </c>
      <c r="L12" s="51" t="s">
        <v>276</v>
      </c>
      <c r="M12" s="52" t="s">
        <v>167</v>
      </c>
      <c r="N12" s="52" t="s">
        <v>182</v>
      </c>
      <c r="O12" s="53" t="s">
        <v>225</v>
      </c>
      <c r="P12" s="54" t="s">
        <v>272</v>
      </c>
    </row>
    <row r="13" spans="1:16" ht="12.75" customHeight="1" thickBot="1" x14ac:dyDescent="0.25">
      <c r="A13" s="9" t="str">
        <f t="shared" si="0"/>
        <v> PASJ 35,423 </v>
      </c>
      <c r="B13" s="13" t="str">
        <f t="shared" si="1"/>
        <v>I</v>
      </c>
      <c r="C13" s="9">
        <f t="shared" si="2"/>
        <v>44984.111900000004</v>
      </c>
      <c r="D13" s="11" t="str">
        <f t="shared" si="3"/>
        <v>vis</v>
      </c>
      <c r="E13" s="50">
        <f>VLOOKUP(C13,Active!C$21:E$971,3,FALSE)</f>
        <v>2308.999789934488</v>
      </c>
      <c r="F13" s="13" t="s">
        <v>70</v>
      </c>
      <c r="G13" s="11" t="str">
        <f t="shared" si="4"/>
        <v>44984.1119</v>
      </c>
      <c r="H13" s="9">
        <f t="shared" si="5"/>
        <v>-32963</v>
      </c>
      <c r="I13" s="51" t="s">
        <v>129</v>
      </c>
      <c r="J13" s="52" t="s">
        <v>130</v>
      </c>
      <c r="K13" s="51">
        <v>-32963</v>
      </c>
      <c r="L13" s="51" t="s">
        <v>131</v>
      </c>
      <c r="M13" s="52" t="s">
        <v>132</v>
      </c>
      <c r="N13" s="52" t="s">
        <v>133</v>
      </c>
      <c r="O13" s="53" t="s">
        <v>134</v>
      </c>
      <c r="P13" s="53" t="s">
        <v>135</v>
      </c>
    </row>
    <row r="14" spans="1:16" ht="12.75" customHeight="1" thickBot="1" x14ac:dyDescent="0.25">
      <c r="A14" s="9" t="str">
        <f t="shared" si="0"/>
        <v> PASJ 35,423 </v>
      </c>
      <c r="B14" s="13" t="str">
        <f t="shared" si="1"/>
        <v>I</v>
      </c>
      <c r="C14" s="9">
        <f t="shared" si="2"/>
        <v>44985.314100000003</v>
      </c>
      <c r="D14" s="11" t="str">
        <f t="shared" si="3"/>
        <v>vis</v>
      </c>
      <c r="E14" s="50">
        <f>VLOOKUP(C14,Active!C$21:E$971,3,FALSE)</f>
        <v>2313.0007526682252</v>
      </c>
      <c r="F14" s="13" t="s">
        <v>70</v>
      </c>
      <c r="G14" s="11" t="str">
        <f t="shared" si="4"/>
        <v>44985.3141</v>
      </c>
      <c r="H14" s="9">
        <f t="shared" si="5"/>
        <v>-32959</v>
      </c>
      <c r="I14" s="51" t="s">
        <v>136</v>
      </c>
      <c r="J14" s="52" t="s">
        <v>137</v>
      </c>
      <c r="K14" s="51">
        <v>-32959</v>
      </c>
      <c r="L14" s="51" t="s">
        <v>138</v>
      </c>
      <c r="M14" s="52" t="s">
        <v>132</v>
      </c>
      <c r="N14" s="52" t="s">
        <v>133</v>
      </c>
      <c r="O14" s="53" t="s">
        <v>134</v>
      </c>
      <c r="P14" s="53" t="s">
        <v>135</v>
      </c>
    </row>
    <row r="15" spans="1:16" ht="12.75" customHeight="1" thickBot="1" x14ac:dyDescent="0.25">
      <c r="A15" s="9" t="str">
        <f t="shared" si="0"/>
        <v> PASJ 35,423 </v>
      </c>
      <c r="B15" s="13" t="str">
        <f t="shared" si="1"/>
        <v>I</v>
      </c>
      <c r="C15" s="9">
        <f t="shared" si="2"/>
        <v>44987.116499999996</v>
      </c>
      <c r="D15" s="11" t="str">
        <f t="shared" si="3"/>
        <v>vis</v>
      </c>
      <c r="E15" s="50">
        <f>VLOOKUP(C15,Active!C$21:E$971,3,FALSE)</f>
        <v>2318.9992015380153</v>
      </c>
      <c r="F15" s="13" t="s">
        <v>70</v>
      </c>
      <c r="G15" s="11" t="str">
        <f t="shared" si="4"/>
        <v>44987.1165</v>
      </c>
      <c r="H15" s="9">
        <f t="shared" si="5"/>
        <v>-32953</v>
      </c>
      <c r="I15" s="51" t="s">
        <v>139</v>
      </c>
      <c r="J15" s="52" t="s">
        <v>140</v>
      </c>
      <c r="K15" s="51">
        <v>-32953</v>
      </c>
      <c r="L15" s="51" t="s">
        <v>141</v>
      </c>
      <c r="M15" s="52" t="s">
        <v>132</v>
      </c>
      <c r="N15" s="52" t="s">
        <v>133</v>
      </c>
      <c r="O15" s="53" t="s">
        <v>134</v>
      </c>
      <c r="P15" s="53" t="s">
        <v>135</v>
      </c>
    </row>
    <row r="16" spans="1:16" ht="12.75" customHeight="1" thickBot="1" x14ac:dyDescent="0.25">
      <c r="A16" s="9" t="str">
        <f t="shared" si="0"/>
        <v> BBS 111 </v>
      </c>
      <c r="B16" s="13" t="str">
        <f t="shared" si="1"/>
        <v>I</v>
      </c>
      <c r="C16" s="9">
        <f t="shared" si="2"/>
        <v>50166.448100000001</v>
      </c>
      <c r="D16" s="11" t="str">
        <f t="shared" si="3"/>
        <v>vis</v>
      </c>
      <c r="E16" s="50">
        <f>VLOOKUP(C16,Active!C$21:E$971,3,FALSE)</f>
        <v>19555.991979171296</v>
      </c>
      <c r="F16" s="13" t="s">
        <v>70</v>
      </c>
      <c r="G16" s="11" t="str">
        <f t="shared" si="4"/>
        <v>50166.4481</v>
      </c>
      <c r="H16" s="9">
        <f t="shared" si="5"/>
        <v>-15716</v>
      </c>
      <c r="I16" s="51" t="s">
        <v>164</v>
      </c>
      <c r="J16" s="52" t="s">
        <v>165</v>
      </c>
      <c r="K16" s="51">
        <v>-15716</v>
      </c>
      <c r="L16" s="51" t="s">
        <v>166</v>
      </c>
      <c r="M16" s="52" t="s">
        <v>167</v>
      </c>
      <c r="N16" s="52" t="s">
        <v>133</v>
      </c>
      <c r="O16" s="53" t="s">
        <v>168</v>
      </c>
      <c r="P16" s="53" t="s">
        <v>169</v>
      </c>
    </row>
    <row r="17" spans="1:16" ht="12.75" customHeight="1" thickBot="1" x14ac:dyDescent="0.25">
      <c r="A17" s="9" t="str">
        <f t="shared" si="0"/>
        <v>OEJV 0074 </v>
      </c>
      <c r="B17" s="13" t="str">
        <f t="shared" si="1"/>
        <v>I</v>
      </c>
      <c r="C17" s="9">
        <f t="shared" si="2"/>
        <v>51965.4018</v>
      </c>
      <c r="D17" s="11" t="str">
        <f t="shared" si="3"/>
        <v>vis</v>
      </c>
      <c r="E17" s="50">
        <f>VLOOKUP(C17,Active!C$21:E$971,3,FALSE)</f>
        <v>25542.971444667695</v>
      </c>
      <c r="F17" s="13" t="s">
        <v>70</v>
      </c>
      <c r="G17" s="11" t="str">
        <f t="shared" si="4"/>
        <v>51965.40180</v>
      </c>
      <c r="H17" s="9">
        <f t="shared" si="5"/>
        <v>-9729</v>
      </c>
      <c r="I17" s="51" t="s">
        <v>179</v>
      </c>
      <c r="J17" s="52" t="s">
        <v>180</v>
      </c>
      <c r="K17" s="51">
        <v>-9729</v>
      </c>
      <c r="L17" s="51" t="s">
        <v>181</v>
      </c>
      <c r="M17" s="52" t="s">
        <v>167</v>
      </c>
      <c r="N17" s="52" t="s">
        <v>182</v>
      </c>
      <c r="O17" s="53" t="s">
        <v>183</v>
      </c>
      <c r="P17" s="54" t="s">
        <v>184</v>
      </c>
    </row>
    <row r="18" spans="1:16" ht="12.75" customHeight="1" thickBot="1" x14ac:dyDescent="0.25">
      <c r="A18" s="9" t="str">
        <f t="shared" si="0"/>
        <v>OEJV 0074 </v>
      </c>
      <c r="B18" s="13" t="str">
        <f t="shared" si="1"/>
        <v>I</v>
      </c>
      <c r="C18" s="9">
        <f t="shared" si="2"/>
        <v>52014.377899999999</v>
      </c>
      <c r="D18" s="11" t="str">
        <f t="shared" si="3"/>
        <v>vis</v>
      </c>
      <c r="E18" s="50">
        <f>VLOOKUP(C18,Active!C$21:E$971,3,FALSE)</f>
        <v>25705.965581203895</v>
      </c>
      <c r="F18" s="13" t="s">
        <v>70</v>
      </c>
      <c r="G18" s="11" t="str">
        <f t="shared" si="4"/>
        <v>52014.37790</v>
      </c>
      <c r="H18" s="9">
        <f t="shared" si="5"/>
        <v>-9566</v>
      </c>
      <c r="I18" s="51" t="s">
        <v>189</v>
      </c>
      <c r="J18" s="52" t="s">
        <v>190</v>
      </c>
      <c r="K18" s="51">
        <v>-9566</v>
      </c>
      <c r="L18" s="51" t="s">
        <v>191</v>
      </c>
      <c r="M18" s="52" t="s">
        <v>167</v>
      </c>
      <c r="N18" s="52" t="s">
        <v>182</v>
      </c>
      <c r="O18" s="53" t="s">
        <v>183</v>
      </c>
      <c r="P18" s="54" t="s">
        <v>184</v>
      </c>
    </row>
    <row r="19" spans="1:16" ht="12.75" customHeight="1" thickBot="1" x14ac:dyDescent="0.25">
      <c r="A19" s="9" t="str">
        <f t="shared" si="0"/>
        <v>OEJV 0074 </v>
      </c>
      <c r="B19" s="13" t="str">
        <f t="shared" si="1"/>
        <v>I</v>
      </c>
      <c r="C19" s="9">
        <f t="shared" si="2"/>
        <v>52320.266380000001</v>
      </c>
      <c r="D19" s="11" t="str">
        <f t="shared" si="3"/>
        <v>vis</v>
      </c>
      <c r="E19" s="50">
        <f>VLOOKUP(C19,Active!C$21:E$971,3,FALSE)</f>
        <v>26723.972908736512</v>
      </c>
      <c r="F19" s="13" t="s">
        <v>70</v>
      </c>
      <c r="G19" s="11" t="str">
        <f t="shared" si="4"/>
        <v>52320.26638</v>
      </c>
      <c r="H19" s="9">
        <f t="shared" si="5"/>
        <v>-8548</v>
      </c>
      <c r="I19" s="51" t="s">
        <v>192</v>
      </c>
      <c r="J19" s="52" t="s">
        <v>193</v>
      </c>
      <c r="K19" s="51">
        <v>-8548</v>
      </c>
      <c r="L19" s="51" t="s">
        <v>194</v>
      </c>
      <c r="M19" s="52" t="s">
        <v>167</v>
      </c>
      <c r="N19" s="52" t="s">
        <v>182</v>
      </c>
      <c r="O19" s="53" t="s">
        <v>195</v>
      </c>
      <c r="P19" s="54" t="s">
        <v>184</v>
      </c>
    </row>
    <row r="20" spans="1:16" ht="12.75" customHeight="1" thickBot="1" x14ac:dyDescent="0.25">
      <c r="A20" s="9" t="str">
        <f t="shared" si="0"/>
        <v>OEJV 0074 </v>
      </c>
      <c r="B20" s="13" t="str">
        <f t="shared" si="1"/>
        <v>II</v>
      </c>
      <c r="C20" s="9">
        <f t="shared" si="2"/>
        <v>52320.408880000003</v>
      </c>
      <c r="D20" s="11" t="str">
        <f t="shared" si="3"/>
        <v>vis</v>
      </c>
      <c r="E20" s="50">
        <f>VLOOKUP(C20,Active!C$21:E$971,3,FALSE)</f>
        <v>26724.447153612211</v>
      </c>
      <c r="F20" s="13" t="s">
        <v>70</v>
      </c>
      <c r="G20" s="11" t="str">
        <f t="shared" si="4"/>
        <v>52320.40888</v>
      </c>
      <c r="H20" s="9">
        <f t="shared" si="5"/>
        <v>-8547.5</v>
      </c>
      <c r="I20" s="51" t="s">
        <v>196</v>
      </c>
      <c r="J20" s="52" t="s">
        <v>197</v>
      </c>
      <c r="K20" s="51">
        <v>-8547.5</v>
      </c>
      <c r="L20" s="51" t="s">
        <v>198</v>
      </c>
      <c r="M20" s="52" t="s">
        <v>167</v>
      </c>
      <c r="N20" s="52" t="s">
        <v>182</v>
      </c>
      <c r="O20" s="53" t="s">
        <v>195</v>
      </c>
      <c r="P20" s="54" t="s">
        <v>184</v>
      </c>
    </row>
    <row r="21" spans="1:16" ht="12.75" customHeight="1" thickBot="1" x14ac:dyDescent="0.25">
      <c r="A21" s="9" t="str">
        <f t="shared" si="0"/>
        <v>OEJV 0074 </v>
      </c>
      <c r="B21" s="13" t="str">
        <f t="shared" si="1"/>
        <v>I</v>
      </c>
      <c r="C21" s="9">
        <f t="shared" si="2"/>
        <v>52364.432699999998</v>
      </c>
      <c r="D21" s="11" t="str">
        <f t="shared" si="3"/>
        <v>vis</v>
      </c>
      <c r="E21" s="50">
        <f>VLOOKUP(C21,Active!C$21:E$971,3,FALSE)</f>
        <v>26870.959932864218</v>
      </c>
      <c r="F21" s="13" t="s">
        <v>70</v>
      </c>
      <c r="G21" s="11" t="str">
        <f t="shared" si="4"/>
        <v>52364.43270</v>
      </c>
      <c r="H21" s="9">
        <f t="shared" si="5"/>
        <v>-8401</v>
      </c>
      <c r="I21" s="51" t="s">
        <v>199</v>
      </c>
      <c r="J21" s="52" t="s">
        <v>200</v>
      </c>
      <c r="K21" s="51">
        <v>-8401</v>
      </c>
      <c r="L21" s="51" t="s">
        <v>201</v>
      </c>
      <c r="M21" s="52" t="s">
        <v>167</v>
      </c>
      <c r="N21" s="52" t="s">
        <v>182</v>
      </c>
      <c r="O21" s="53" t="s">
        <v>202</v>
      </c>
      <c r="P21" s="54" t="s">
        <v>184</v>
      </c>
    </row>
    <row r="22" spans="1:16" ht="12.75" customHeight="1" thickBot="1" x14ac:dyDescent="0.25">
      <c r="A22" s="9" t="str">
        <f t="shared" si="0"/>
        <v>IBVS 5603 </v>
      </c>
      <c r="B22" s="13" t="str">
        <f t="shared" si="1"/>
        <v>I</v>
      </c>
      <c r="C22" s="9">
        <f t="shared" si="2"/>
        <v>53329.8698</v>
      </c>
      <c r="D22" s="11" t="str">
        <f t="shared" si="3"/>
        <v>vis</v>
      </c>
      <c r="E22" s="50">
        <f>VLOOKUP(C22,Active!C$21:E$971,3,FALSE)</f>
        <v>30083.967634467885</v>
      </c>
      <c r="F22" s="13" t="s">
        <v>70</v>
      </c>
      <c r="G22" s="11" t="str">
        <f t="shared" si="4"/>
        <v>53329.8698</v>
      </c>
      <c r="H22" s="9">
        <f t="shared" si="5"/>
        <v>-5188</v>
      </c>
      <c r="I22" s="51" t="s">
        <v>203</v>
      </c>
      <c r="J22" s="52" t="s">
        <v>204</v>
      </c>
      <c r="K22" s="51">
        <v>-5188</v>
      </c>
      <c r="L22" s="51" t="s">
        <v>149</v>
      </c>
      <c r="M22" s="52" t="s">
        <v>132</v>
      </c>
      <c r="N22" s="52" t="s">
        <v>133</v>
      </c>
      <c r="O22" s="53" t="s">
        <v>205</v>
      </c>
      <c r="P22" s="54" t="s">
        <v>206</v>
      </c>
    </row>
    <row r="23" spans="1:16" ht="12.75" customHeight="1" thickBot="1" x14ac:dyDescent="0.25">
      <c r="A23" s="9" t="str">
        <f t="shared" si="0"/>
        <v>IBVS 5741 </v>
      </c>
      <c r="B23" s="13" t="str">
        <f t="shared" si="1"/>
        <v>I</v>
      </c>
      <c r="C23" s="9">
        <f t="shared" si="2"/>
        <v>53463.281900000002</v>
      </c>
      <c r="D23" s="11" t="str">
        <f t="shared" si="3"/>
        <v>vis</v>
      </c>
      <c r="E23" s="50">
        <f>VLOOKUP(C23,Active!C$21:E$971,3,FALSE)</f>
        <v>30527.967668014477</v>
      </c>
      <c r="F23" s="13" t="s">
        <v>70</v>
      </c>
      <c r="G23" s="11" t="str">
        <f t="shared" si="4"/>
        <v>53463.2819</v>
      </c>
      <c r="H23" s="9">
        <f t="shared" si="5"/>
        <v>-4744</v>
      </c>
      <c r="I23" s="51" t="s">
        <v>207</v>
      </c>
      <c r="J23" s="52" t="s">
        <v>208</v>
      </c>
      <c r="K23" s="51">
        <v>-4744</v>
      </c>
      <c r="L23" s="51" t="s">
        <v>209</v>
      </c>
      <c r="M23" s="52" t="s">
        <v>132</v>
      </c>
      <c r="N23" s="52" t="s">
        <v>133</v>
      </c>
      <c r="O23" s="53" t="s">
        <v>210</v>
      </c>
      <c r="P23" s="54" t="s">
        <v>211</v>
      </c>
    </row>
    <row r="24" spans="1:16" ht="12.75" customHeight="1" thickBot="1" x14ac:dyDescent="0.25">
      <c r="A24" s="9" t="str">
        <f t="shared" si="0"/>
        <v>IBVS 5690 </v>
      </c>
      <c r="B24" s="13" t="str">
        <f t="shared" si="1"/>
        <v>I</v>
      </c>
      <c r="C24" s="9">
        <f t="shared" si="2"/>
        <v>53496.634100000003</v>
      </c>
      <c r="D24" s="11" t="str">
        <f t="shared" si="3"/>
        <v>vis</v>
      </c>
      <c r="E24" s="50">
        <f>VLOOKUP(C24,Active!C$21:E$971,3,FALSE)</f>
        <v>30638.964930772898</v>
      </c>
      <c r="F24" s="13" t="s">
        <v>70</v>
      </c>
      <c r="G24" s="11" t="str">
        <f t="shared" si="4"/>
        <v>53496.6341</v>
      </c>
      <c r="H24" s="9">
        <f t="shared" si="5"/>
        <v>-4633</v>
      </c>
      <c r="I24" s="51" t="s">
        <v>212</v>
      </c>
      <c r="J24" s="52" t="s">
        <v>213</v>
      </c>
      <c r="K24" s="51">
        <v>-4633</v>
      </c>
      <c r="L24" s="51" t="s">
        <v>214</v>
      </c>
      <c r="M24" s="52" t="s">
        <v>132</v>
      </c>
      <c r="N24" s="52" t="s">
        <v>133</v>
      </c>
      <c r="O24" s="53" t="s">
        <v>215</v>
      </c>
      <c r="P24" s="54" t="s">
        <v>216</v>
      </c>
    </row>
    <row r="25" spans="1:16" ht="12.75" customHeight="1" thickBot="1" x14ac:dyDescent="0.25">
      <c r="A25" s="9" t="str">
        <f t="shared" si="0"/>
        <v>BAVM 183 </v>
      </c>
      <c r="B25" s="13" t="str">
        <f t="shared" si="1"/>
        <v>I</v>
      </c>
      <c r="C25" s="9">
        <f t="shared" si="2"/>
        <v>54092.477800000001</v>
      </c>
      <c r="D25" s="11" t="str">
        <f t="shared" si="3"/>
        <v>vis</v>
      </c>
      <c r="E25" s="50">
        <f>VLOOKUP(C25,Active!C$21:E$971,3,FALSE)</f>
        <v>32621.953151395468</v>
      </c>
      <c r="F25" s="13" t="s">
        <v>70</v>
      </c>
      <c r="G25" s="11" t="str">
        <f t="shared" si="4"/>
        <v>54092.4778</v>
      </c>
      <c r="H25" s="9">
        <f t="shared" si="5"/>
        <v>-2650</v>
      </c>
      <c r="I25" s="51" t="s">
        <v>222</v>
      </c>
      <c r="J25" s="52" t="s">
        <v>223</v>
      </c>
      <c r="K25" s="51">
        <v>-2650</v>
      </c>
      <c r="L25" s="51" t="s">
        <v>224</v>
      </c>
      <c r="M25" s="52" t="s">
        <v>167</v>
      </c>
      <c r="N25" s="52" t="s">
        <v>182</v>
      </c>
      <c r="O25" s="53" t="s">
        <v>225</v>
      </c>
      <c r="P25" s="54" t="s">
        <v>226</v>
      </c>
    </row>
    <row r="26" spans="1:16" ht="12.75" customHeight="1" thickBot="1" x14ac:dyDescent="0.25">
      <c r="A26" s="9" t="str">
        <f t="shared" si="0"/>
        <v>BAVM 186 </v>
      </c>
      <c r="B26" s="13" t="str">
        <f t="shared" si="1"/>
        <v>I</v>
      </c>
      <c r="C26" s="9">
        <f t="shared" si="2"/>
        <v>54202.457300000002</v>
      </c>
      <c r="D26" s="11" t="str">
        <f t="shared" si="3"/>
        <v>vis</v>
      </c>
      <c r="E26" s="50">
        <f>VLOOKUP(C26,Active!C$21:E$971,3,FALSE)</f>
        <v>32987.968690386588</v>
      </c>
      <c r="F26" s="13" t="s">
        <v>70</v>
      </c>
      <c r="G26" s="11" t="str">
        <f t="shared" si="4"/>
        <v>54202.4573</v>
      </c>
      <c r="H26" s="9">
        <f t="shared" si="5"/>
        <v>-2284</v>
      </c>
      <c r="I26" s="51" t="s">
        <v>227</v>
      </c>
      <c r="J26" s="52" t="s">
        <v>228</v>
      </c>
      <c r="K26" s="51">
        <v>-2284</v>
      </c>
      <c r="L26" s="51" t="s">
        <v>229</v>
      </c>
      <c r="M26" s="52" t="s">
        <v>167</v>
      </c>
      <c r="N26" s="52" t="s">
        <v>230</v>
      </c>
      <c r="O26" s="53" t="s">
        <v>231</v>
      </c>
      <c r="P26" s="54" t="s">
        <v>232</v>
      </c>
    </row>
    <row r="27" spans="1:16" ht="12.75" customHeight="1" thickBot="1" x14ac:dyDescent="0.25">
      <c r="A27" s="9" t="str">
        <f t="shared" si="0"/>
        <v>BAVM 201 </v>
      </c>
      <c r="B27" s="13" t="str">
        <f t="shared" si="1"/>
        <v>I</v>
      </c>
      <c r="C27" s="9">
        <f t="shared" si="2"/>
        <v>54508.3439</v>
      </c>
      <c r="D27" s="11" t="str">
        <f t="shared" si="3"/>
        <v>vis</v>
      </c>
      <c r="E27" s="50">
        <f>VLOOKUP(C27,Active!C$21:E$971,3,FALSE)</f>
        <v>34005.969761214867</v>
      </c>
      <c r="F27" s="13" t="s">
        <v>70</v>
      </c>
      <c r="G27" s="11" t="str">
        <f t="shared" si="4"/>
        <v>54508.3439</v>
      </c>
      <c r="H27" s="9">
        <f t="shared" si="5"/>
        <v>-1266</v>
      </c>
      <c r="I27" s="51" t="s">
        <v>239</v>
      </c>
      <c r="J27" s="52" t="s">
        <v>240</v>
      </c>
      <c r="K27" s="51" t="s">
        <v>241</v>
      </c>
      <c r="L27" s="51" t="s">
        <v>141</v>
      </c>
      <c r="M27" s="52" t="s">
        <v>167</v>
      </c>
      <c r="N27" s="52" t="s">
        <v>230</v>
      </c>
      <c r="O27" s="53" t="s">
        <v>231</v>
      </c>
      <c r="P27" s="54" t="s">
        <v>242</v>
      </c>
    </row>
    <row r="28" spans="1:16" ht="12.75" customHeight="1" thickBot="1" x14ac:dyDescent="0.25">
      <c r="A28" s="9" t="str">
        <f t="shared" si="0"/>
        <v>BAVM 201 </v>
      </c>
      <c r="B28" s="13" t="str">
        <f t="shared" si="1"/>
        <v>II</v>
      </c>
      <c r="C28" s="9">
        <f t="shared" si="2"/>
        <v>54508.49</v>
      </c>
      <c r="D28" s="11" t="str">
        <f t="shared" si="3"/>
        <v>vis</v>
      </c>
      <c r="E28" s="50">
        <f>VLOOKUP(C28,Active!C$21:E$971,3,FALSE)</f>
        <v>34006.455987013731</v>
      </c>
      <c r="F28" s="13" t="s">
        <v>70</v>
      </c>
      <c r="G28" s="11" t="str">
        <f t="shared" si="4"/>
        <v>54508.4900</v>
      </c>
      <c r="H28" s="9">
        <f t="shared" si="5"/>
        <v>-1265.5</v>
      </c>
      <c r="I28" s="51" t="s">
        <v>243</v>
      </c>
      <c r="J28" s="52" t="s">
        <v>244</v>
      </c>
      <c r="K28" s="51" t="s">
        <v>245</v>
      </c>
      <c r="L28" s="51" t="s">
        <v>246</v>
      </c>
      <c r="M28" s="52" t="s">
        <v>167</v>
      </c>
      <c r="N28" s="52" t="s">
        <v>230</v>
      </c>
      <c r="O28" s="53" t="s">
        <v>231</v>
      </c>
      <c r="P28" s="54" t="s">
        <v>242</v>
      </c>
    </row>
    <row r="29" spans="1:16" ht="12.75" customHeight="1" thickBot="1" x14ac:dyDescent="0.25">
      <c r="A29" s="9" t="str">
        <f t="shared" si="0"/>
        <v>IBVS 5992 </v>
      </c>
      <c r="B29" s="13" t="str">
        <f t="shared" si="1"/>
        <v>II</v>
      </c>
      <c r="C29" s="9">
        <f t="shared" si="2"/>
        <v>55571.8851</v>
      </c>
      <c r="D29" s="11" t="str">
        <f t="shared" si="3"/>
        <v>vis</v>
      </c>
      <c r="E29" s="50">
        <f>VLOOKUP(C29,Active!C$21:E$971,3,FALSE)</f>
        <v>37545.471264288244</v>
      </c>
      <c r="F29" s="13" t="s">
        <v>70</v>
      </c>
      <c r="G29" s="11" t="str">
        <f t="shared" si="4"/>
        <v>55571.8851</v>
      </c>
      <c r="H29" s="9">
        <f t="shared" si="5"/>
        <v>2273.5</v>
      </c>
      <c r="I29" s="51" t="s">
        <v>247</v>
      </c>
      <c r="J29" s="52" t="s">
        <v>248</v>
      </c>
      <c r="K29" s="51" t="s">
        <v>249</v>
      </c>
      <c r="L29" s="51" t="s">
        <v>250</v>
      </c>
      <c r="M29" s="52" t="s">
        <v>167</v>
      </c>
      <c r="N29" s="52" t="s">
        <v>70</v>
      </c>
      <c r="O29" s="53" t="s">
        <v>168</v>
      </c>
      <c r="P29" s="54" t="s">
        <v>251</v>
      </c>
    </row>
    <row r="30" spans="1:16" ht="12.75" customHeight="1" thickBot="1" x14ac:dyDescent="0.25">
      <c r="A30" s="9" t="str">
        <f t="shared" si="0"/>
        <v>BAVM 220 </v>
      </c>
      <c r="B30" s="13" t="str">
        <f t="shared" si="1"/>
        <v>I</v>
      </c>
      <c r="C30" s="9">
        <f t="shared" si="2"/>
        <v>55621.311800000003</v>
      </c>
      <c r="D30" s="11" t="str">
        <f t="shared" si="3"/>
        <v>vis</v>
      </c>
      <c r="E30" s="50">
        <f>VLOOKUP(C30,Active!C$21:E$971,3,FALSE)</f>
        <v>37709.965013041903</v>
      </c>
      <c r="F30" s="13" t="s">
        <v>70</v>
      </c>
      <c r="G30" s="11" t="str">
        <f t="shared" si="4"/>
        <v>55621.3118</v>
      </c>
      <c r="H30" s="9">
        <f t="shared" si="5"/>
        <v>2438</v>
      </c>
      <c r="I30" s="51" t="s">
        <v>252</v>
      </c>
      <c r="J30" s="52" t="s">
        <v>253</v>
      </c>
      <c r="K30" s="51" t="s">
        <v>254</v>
      </c>
      <c r="L30" s="51" t="s">
        <v>144</v>
      </c>
      <c r="M30" s="52" t="s">
        <v>167</v>
      </c>
      <c r="N30" s="52" t="s">
        <v>230</v>
      </c>
      <c r="O30" s="53" t="s">
        <v>231</v>
      </c>
      <c r="P30" s="54" t="s">
        <v>255</v>
      </c>
    </row>
    <row r="31" spans="1:16" ht="12.75" customHeight="1" thickBot="1" x14ac:dyDescent="0.25">
      <c r="A31" s="9" t="str">
        <f t="shared" si="0"/>
        <v>BAVM 220 </v>
      </c>
      <c r="B31" s="13" t="str">
        <f t="shared" si="1"/>
        <v>II</v>
      </c>
      <c r="C31" s="9">
        <f t="shared" si="2"/>
        <v>55621.459799999997</v>
      </c>
      <c r="D31" s="11" t="str">
        <f t="shared" si="3"/>
        <v>vis</v>
      </c>
      <c r="E31" s="50">
        <f>VLOOKUP(C31,Active!C$21:E$971,3,FALSE)</f>
        <v>37710.457562105759</v>
      </c>
      <c r="F31" s="13" t="s">
        <v>70</v>
      </c>
      <c r="G31" s="11" t="str">
        <f t="shared" si="4"/>
        <v>55621.4598</v>
      </c>
      <c r="H31" s="9">
        <f t="shared" si="5"/>
        <v>2438.5</v>
      </c>
      <c r="I31" s="51" t="s">
        <v>256</v>
      </c>
      <c r="J31" s="52" t="s">
        <v>257</v>
      </c>
      <c r="K31" s="51" t="s">
        <v>258</v>
      </c>
      <c r="L31" s="51" t="s">
        <v>259</v>
      </c>
      <c r="M31" s="52" t="s">
        <v>167</v>
      </c>
      <c r="N31" s="52" t="s">
        <v>230</v>
      </c>
      <c r="O31" s="53" t="s">
        <v>231</v>
      </c>
      <c r="P31" s="54" t="s">
        <v>255</v>
      </c>
    </row>
    <row r="32" spans="1:16" ht="12.75" customHeight="1" thickBot="1" x14ac:dyDescent="0.25">
      <c r="A32" s="9" t="str">
        <f t="shared" si="0"/>
        <v>IBVS 6011 </v>
      </c>
      <c r="B32" s="13" t="str">
        <f t="shared" si="1"/>
        <v>I</v>
      </c>
      <c r="C32" s="9">
        <f t="shared" si="2"/>
        <v>55932.003299999997</v>
      </c>
      <c r="D32" s="11" t="str">
        <f t="shared" si="3"/>
        <v>vis</v>
      </c>
      <c r="E32" s="50">
        <f>VLOOKUP(C32,Active!C$21:E$971,3,FALSE)</f>
        <v>38743.95695547168</v>
      </c>
      <c r="F32" s="13" t="s">
        <v>70</v>
      </c>
      <c r="G32" s="11" t="str">
        <f t="shared" si="4"/>
        <v>55932.0033</v>
      </c>
      <c r="H32" s="9">
        <f t="shared" si="5"/>
        <v>3472</v>
      </c>
      <c r="I32" s="51" t="s">
        <v>264</v>
      </c>
      <c r="J32" s="52" t="s">
        <v>265</v>
      </c>
      <c r="K32" s="51" t="s">
        <v>266</v>
      </c>
      <c r="L32" s="51" t="s">
        <v>267</v>
      </c>
      <c r="M32" s="52" t="s">
        <v>167</v>
      </c>
      <c r="N32" s="52" t="s">
        <v>70</v>
      </c>
      <c r="O32" s="53" t="s">
        <v>168</v>
      </c>
      <c r="P32" s="54" t="s">
        <v>268</v>
      </c>
    </row>
    <row r="33" spans="1:16" ht="12.75" customHeight="1" thickBot="1" x14ac:dyDescent="0.25">
      <c r="A33" s="9" t="str">
        <f t="shared" si="0"/>
        <v> AC 1114 </v>
      </c>
      <c r="B33" s="13" t="str">
        <f t="shared" si="1"/>
        <v>I</v>
      </c>
      <c r="C33" s="9">
        <f t="shared" si="2"/>
        <v>34059.347999999998</v>
      </c>
      <c r="D33" s="11" t="str">
        <f t="shared" si="3"/>
        <v>vis</v>
      </c>
      <c r="E33" s="50">
        <f>VLOOKUP(C33,Active!C$21:E$971,3,FALSE)</f>
        <v>-34048.988264286396</v>
      </c>
      <c r="F33" s="13" t="s">
        <v>70</v>
      </c>
      <c r="G33" s="11" t="str">
        <f t="shared" si="4"/>
        <v>34059.348</v>
      </c>
      <c r="H33" s="9">
        <f t="shared" si="5"/>
        <v>-69321</v>
      </c>
      <c r="I33" s="51" t="s">
        <v>74</v>
      </c>
      <c r="J33" s="52" t="s">
        <v>75</v>
      </c>
      <c r="K33" s="51">
        <v>-69321</v>
      </c>
      <c r="L33" s="51" t="s">
        <v>76</v>
      </c>
      <c r="M33" s="52" t="s">
        <v>77</v>
      </c>
      <c r="N33" s="52"/>
      <c r="O33" s="53" t="s">
        <v>78</v>
      </c>
      <c r="P33" s="53" t="s">
        <v>79</v>
      </c>
    </row>
    <row r="34" spans="1:16" ht="12.75" customHeight="1" thickBot="1" x14ac:dyDescent="0.25">
      <c r="A34" s="9" t="str">
        <f t="shared" si="0"/>
        <v> AC 1114 </v>
      </c>
      <c r="B34" s="13" t="str">
        <f t="shared" si="1"/>
        <v>I</v>
      </c>
      <c r="C34" s="9">
        <f t="shared" si="2"/>
        <v>36640.446000000004</v>
      </c>
      <c r="D34" s="11" t="str">
        <f t="shared" si="3"/>
        <v>vis</v>
      </c>
      <c r="E34" s="50">
        <f>VLOOKUP(C34,Active!C$21:E$971,3,FALSE)</f>
        <v>-25459.00580702033</v>
      </c>
      <c r="F34" s="13" t="s">
        <v>70</v>
      </c>
      <c r="G34" s="11" t="str">
        <f t="shared" si="4"/>
        <v>36640.446</v>
      </c>
      <c r="H34" s="9">
        <f t="shared" si="5"/>
        <v>-60731</v>
      </c>
      <c r="I34" s="51" t="s">
        <v>80</v>
      </c>
      <c r="J34" s="52" t="s">
        <v>81</v>
      </c>
      <c r="K34" s="51">
        <v>-60731</v>
      </c>
      <c r="L34" s="51" t="s">
        <v>82</v>
      </c>
      <c r="M34" s="52" t="s">
        <v>77</v>
      </c>
      <c r="N34" s="52"/>
      <c r="O34" s="53" t="s">
        <v>78</v>
      </c>
      <c r="P34" s="53" t="s">
        <v>79</v>
      </c>
    </row>
    <row r="35" spans="1:16" ht="12.75" customHeight="1" thickBot="1" x14ac:dyDescent="0.25">
      <c r="A35" s="9" t="str">
        <f t="shared" si="0"/>
        <v> AC 1114 </v>
      </c>
      <c r="B35" s="13" t="str">
        <f t="shared" si="1"/>
        <v>I</v>
      </c>
      <c r="C35" s="9">
        <f t="shared" si="2"/>
        <v>36656.366999999998</v>
      </c>
      <c r="D35" s="11" t="str">
        <f t="shared" si="3"/>
        <v>vis</v>
      </c>
      <c r="E35" s="50">
        <f>VLOOKUP(C35,Active!C$21:E$971,3,FALSE)</f>
        <v>-25406.020174277179</v>
      </c>
      <c r="F35" s="13" t="s">
        <v>70</v>
      </c>
      <c r="G35" s="11" t="str">
        <f t="shared" si="4"/>
        <v>36656.367</v>
      </c>
      <c r="H35" s="9">
        <f t="shared" si="5"/>
        <v>-60678</v>
      </c>
      <c r="I35" s="51" t="s">
        <v>83</v>
      </c>
      <c r="J35" s="52" t="s">
        <v>84</v>
      </c>
      <c r="K35" s="51">
        <v>-60678</v>
      </c>
      <c r="L35" s="51" t="s">
        <v>85</v>
      </c>
      <c r="M35" s="52" t="s">
        <v>77</v>
      </c>
      <c r="N35" s="52"/>
      <c r="O35" s="53" t="s">
        <v>78</v>
      </c>
      <c r="P35" s="53" t="s">
        <v>79</v>
      </c>
    </row>
    <row r="36" spans="1:16" ht="12.75" customHeight="1" thickBot="1" x14ac:dyDescent="0.25">
      <c r="A36" s="9" t="str">
        <f t="shared" si="0"/>
        <v> AC 1114 </v>
      </c>
      <c r="B36" s="13" t="str">
        <f t="shared" si="1"/>
        <v>I</v>
      </c>
      <c r="C36" s="9">
        <f t="shared" si="2"/>
        <v>37699.326999999997</v>
      </c>
      <c r="D36" s="11" t="str">
        <f t="shared" si="3"/>
        <v>vis</v>
      </c>
      <c r="E36" s="50">
        <f>VLOOKUP(C36,Active!C$21:E$971,3,FALSE)</f>
        <v>-21935.013608997524</v>
      </c>
      <c r="F36" s="13" t="s">
        <v>70</v>
      </c>
      <c r="G36" s="11" t="str">
        <f t="shared" si="4"/>
        <v>37699.327</v>
      </c>
      <c r="H36" s="9">
        <f t="shared" si="5"/>
        <v>-57207</v>
      </c>
      <c r="I36" s="51" t="s">
        <v>86</v>
      </c>
      <c r="J36" s="52" t="s">
        <v>87</v>
      </c>
      <c r="K36" s="51">
        <v>-57207</v>
      </c>
      <c r="L36" s="51" t="s">
        <v>88</v>
      </c>
      <c r="M36" s="52" t="s">
        <v>77</v>
      </c>
      <c r="N36" s="52"/>
      <c r="O36" s="53" t="s">
        <v>78</v>
      </c>
      <c r="P36" s="53" t="s">
        <v>79</v>
      </c>
    </row>
    <row r="37" spans="1:16" ht="12.75" customHeight="1" thickBot="1" x14ac:dyDescent="0.25">
      <c r="A37" s="9" t="str">
        <f t="shared" si="0"/>
        <v> AC 1114 </v>
      </c>
      <c r="B37" s="13" t="str">
        <f t="shared" si="1"/>
        <v>I</v>
      </c>
      <c r="C37" s="9">
        <f t="shared" si="2"/>
        <v>41750.379999999997</v>
      </c>
      <c r="D37" s="11" t="str">
        <f t="shared" si="3"/>
        <v>vis</v>
      </c>
      <c r="E37" s="50">
        <f>VLOOKUP(C37,Active!C$21:E$971,3,FALSE)</f>
        <v>-8452.9706166528031</v>
      </c>
      <c r="F37" s="13" t="s">
        <v>70</v>
      </c>
      <c r="G37" s="11" t="str">
        <f t="shared" si="4"/>
        <v>41750.380</v>
      </c>
      <c r="H37" s="9">
        <f t="shared" si="5"/>
        <v>-43725</v>
      </c>
      <c r="I37" s="51" t="s">
        <v>89</v>
      </c>
      <c r="J37" s="52" t="s">
        <v>90</v>
      </c>
      <c r="K37" s="51">
        <v>-43725</v>
      </c>
      <c r="L37" s="51" t="s">
        <v>91</v>
      </c>
      <c r="M37" s="52" t="s">
        <v>77</v>
      </c>
      <c r="N37" s="52"/>
      <c r="O37" s="53" t="s">
        <v>78</v>
      </c>
      <c r="P37" s="53" t="s">
        <v>79</v>
      </c>
    </row>
    <row r="38" spans="1:16" ht="12.75" customHeight="1" thickBot="1" x14ac:dyDescent="0.25">
      <c r="A38" s="9" t="str">
        <f t="shared" si="0"/>
        <v> AC 1114 </v>
      </c>
      <c r="B38" s="13" t="str">
        <f t="shared" si="1"/>
        <v>I</v>
      </c>
      <c r="C38" s="9">
        <f t="shared" si="2"/>
        <v>42537.32</v>
      </c>
      <c r="D38" s="11" t="str">
        <f t="shared" si="3"/>
        <v>vis</v>
      </c>
      <c r="E38" s="50">
        <f>VLOOKUP(C38,Active!C$21:E$971,3,FALSE)</f>
        <v>-5834.0073711964269</v>
      </c>
      <c r="F38" s="13" t="s">
        <v>70</v>
      </c>
      <c r="G38" s="11" t="str">
        <f t="shared" si="4"/>
        <v>42537.320</v>
      </c>
      <c r="H38" s="9">
        <f t="shared" si="5"/>
        <v>-41106</v>
      </c>
      <c r="I38" s="51" t="s">
        <v>92</v>
      </c>
      <c r="J38" s="52" t="s">
        <v>93</v>
      </c>
      <c r="K38" s="51">
        <v>-41106</v>
      </c>
      <c r="L38" s="51" t="s">
        <v>94</v>
      </c>
      <c r="M38" s="52" t="s">
        <v>73</v>
      </c>
      <c r="N38" s="52"/>
      <c r="O38" s="53" t="s">
        <v>78</v>
      </c>
      <c r="P38" s="53" t="s">
        <v>79</v>
      </c>
    </row>
    <row r="39" spans="1:16" ht="12.75" customHeight="1" thickBot="1" x14ac:dyDescent="0.25">
      <c r="A39" s="9" t="str">
        <f t="shared" si="0"/>
        <v> AC 1114 </v>
      </c>
      <c r="B39" s="13" t="str">
        <f t="shared" si="1"/>
        <v>I</v>
      </c>
      <c r="C39" s="9">
        <f t="shared" si="2"/>
        <v>42869.343999999997</v>
      </c>
      <c r="D39" s="11" t="str">
        <f t="shared" si="3"/>
        <v>vis</v>
      </c>
      <c r="E39" s="50">
        <f>VLOOKUP(C39,Active!C$21:E$971,3,FALSE)</f>
        <v>-4729.0201388668993</v>
      </c>
      <c r="F39" s="13" t="s">
        <v>70</v>
      </c>
      <c r="G39" s="11" t="str">
        <f t="shared" si="4"/>
        <v>42869.344</v>
      </c>
      <c r="H39" s="9">
        <f t="shared" si="5"/>
        <v>-40001</v>
      </c>
      <c r="I39" s="51" t="s">
        <v>95</v>
      </c>
      <c r="J39" s="52" t="s">
        <v>96</v>
      </c>
      <c r="K39" s="51">
        <v>-40001</v>
      </c>
      <c r="L39" s="51" t="s">
        <v>97</v>
      </c>
      <c r="M39" s="52" t="s">
        <v>73</v>
      </c>
      <c r="N39" s="52"/>
      <c r="O39" s="53" t="s">
        <v>78</v>
      </c>
      <c r="P39" s="53" t="s">
        <v>79</v>
      </c>
    </row>
    <row r="40" spans="1:16" ht="12.75" customHeight="1" thickBot="1" x14ac:dyDescent="0.25">
      <c r="A40" s="9" t="str">
        <f t="shared" si="0"/>
        <v> AC 1114 </v>
      </c>
      <c r="B40" s="13" t="str">
        <f t="shared" si="1"/>
        <v>I</v>
      </c>
      <c r="C40" s="9">
        <f t="shared" si="2"/>
        <v>43157.504000000001</v>
      </c>
      <c r="D40" s="11" t="str">
        <f t="shared" si="3"/>
        <v>vis</v>
      </c>
      <c r="E40" s="50">
        <f>VLOOKUP(C40,Active!C$21:E$971,3,FALSE)</f>
        <v>-3770.0137993610715</v>
      </c>
      <c r="F40" s="13" t="s">
        <v>70</v>
      </c>
      <c r="G40" s="11" t="str">
        <f t="shared" si="4"/>
        <v>43157.504</v>
      </c>
      <c r="H40" s="9">
        <f t="shared" si="5"/>
        <v>-39042</v>
      </c>
      <c r="I40" s="51" t="s">
        <v>98</v>
      </c>
      <c r="J40" s="52" t="s">
        <v>99</v>
      </c>
      <c r="K40" s="51">
        <v>-39042</v>
      </c>
      <c r="L40" s="51" t="s">
        <v>72</v>
      </c>
      <c r="M40" s="52" t="s">
        <v>73</v>
      </c>
      <c r="N40" s="52"/>
      <c r="O40" s="53" t="s">
        <v>78</v>
      </c>
      <c r="P40" s="53" t="s">
        <v>79</v>
      </c>
    </row>
    <row r="41" spans="1:16" ht="12.75" customHeight="1" thickBot="1" x14ac:dyDescent="0.25">
      <c r="A41" s="9" t="str">
        <f t="shared" si="0"/>
        <v> AC 1114 </v>
      </c>
      <c r="B41" s="13" t="str">
        <f t="shared" si="1"/>
        <v>I</v>
      </c>
      <c r="C41" s="9">
        <f t="shared" si="2"/>
        <v>43188.45</v>
      </c>
      <c r="D41" s="11" t="str">
        <f t="shared" si="3"/>
        <v>vis</v>
      </c>
      <c r="E41" s="50">
        <f>VLOOKUP(C41,Active!C$21:E$971,3,FALSE)</f>
        <v>-3667.0244525317285</v>
      </c>
      <c r="F41" s="13" t="s">
        <v>70</v>
      </c>
      <c r="G41" s="11" t="str">
        <f t="shared" si="4"/>
        <v>43188.450</v>
      </c>
      <c r="H41" s="9">
        <f t="shared" si="5"/>
        <v>-38939</v>
      </c>
      <c r="I41" s="51" t="s">
        <v>100</v>
      </c>
      <c r="J41" s="52" t="s">
        <v>101</v>
      </c>
      <c r="K41" s="51">
        <v>-38939</v>
      </c>
      <c r="L41" s="51" t="s">
        <v>82</v>
      </c>
      <c r="M41" s="52" t="s">
        <v>73</v>
      </c>
      <c r="N41" s="52"/>
      <c r="O41" s="53" t="s">
        <v>78</v>
      </c>
      <c r="P41" s="53" t="s">
        <v>79</v>
      </c>
    </row>
    <row r="42" spans="1:16" ht="12.75" customHeight="1" thickBot="1" x14ac:dyDescent="0.25">
      <c r="A42" s="9" t="str">
        <f t="shared" si="0"/>
        <v> AC 1114 </v>
      </c>
      <c r="B42" s="13" t="str">
        <f t="shared" si="1"/>
        <v>I</v>
      </c>
      <c r="C42" s="9">
        <f t="shared" si="2"/>
        <v>43192.362000000001</v>
      </c>
      <c r="D42" s="11" t="str">
        <f t="shared" si="3"/>
        <v>vis</v>
      </c>
      <c r="E42" s="50">
        <f>VLOOKUP(C42,Active!C$21:E$971,3,FALSE)</f>
        <v>-3654.0051826811232</v>
      </c>
      <c r="F42" s="13" t="s">
        <v>70</v>
      </c>
      <c r="G42" s="11" t="str">
        <f t="shared" si="4"/>
        <v>43192.362</v>
      </c>
      <c r="H42" s="9">
        <f t="shared" si="5"/>
        <v>-38926</v>
      </c>
      <c r="I42" s="51" t="s">
        <v>102</v>
      </c>
      <c r="J42" s="52" t="s">
        <v>103</v>
      </c>
      <c r="K42" s="51">
        <v>-38926</v>
      </c>
      <c r="L42" s="51" t="s">
        <v>104</v>
      </c>
      <c r="M42" s="52" t="s">
        <v>73</v>
      </c>
      <c r="N42" s="52"/>
      <c r="O42" s="53" t="s">
        <v>78</v>
      </c>
      <c r="P42" s="53" t="s">
        <v>79</v>
      </c>
    </row>
    <row r="43" spans="1:16" ht="12.75" customHeight="1" thickBot="1" x14ac:dyDescent="0.25">
      <c r="A43" s="9" t="str">
        <f t="shared" ref="A43:A63" si="6">P43</f>
        <v> AC 1114 </v>
      </c>
      <c r="B43" s="13" t="str">
        <f t="shared" ref="B43:B63" si="7">IF(H43=INT(H43),"I","II")</f>
        <v>I</v>
      </c>
      <c r="C43" s="9">
        <f t="shared" ref="C43:C63" si="8">1*G43</f>
        <v>43199.275000000001</v>
      </c>
      <c r="D43" s="11" t="str">
        <f t="shared" ref="D43:D63" si="9">VLOOKUP(F43,I$1:J$5,2,FALSE)</f>
        <v>vis</v>
      </c>
      <c r="E43" s="50">
        <f>VLOOKUP(C43,Active!C$21:E$971,3,FALSE)</f>
        <v>-3630.9984821501534</v>
      </c>
      <c r="F43" s="13" t="s">
        <v>70</v>
      </c>
      <c r="G43" s="11" t="str">
        <f t="shared" ref="G43:G63" si="10">MID(I43,3,LEN(I43)-3)</f>
        <v>43199.275</v>
      </c>
      <c r="H43" s="9">
        <f t="shared" ref="H43:H63" si="11">1*K43</f>
        <v>-38903</v>
      </c>
      <c r="I43" s="51" t="s">
        <v>105</v>
      </c>
      <c r="J43" s="52" t="s">
        <v>106</v>
      </c>
      <c r="K43" s="51">
        <v>-38903</v>
      </c>
      <c r="L43" s="51" t="s">
        <v>107</v>
      </c>
      <c r="M43" s="52" t="s">
        <v>73</v>
      </c>
      <c r="N43" s="52"/>
      <c r="O43" s="53" t="s">
        <v>78</v>
      </c>
      <c r="P43" s="53" t="s">
        <v>79</v>
      </c>
    </row>
    <row r="44" spans="1:16" ht="12.75" customHeight="1" thickBot="1" x14ac:dyDescent="0.25">
      <c r="A44" s="9" t="str">
        <f t="shared" si="6"/>
        <v> AC 1114 </v>
      </c>
      <c r="B44" s="13" t="str">
        <f t="shared" si="7"/>
        <v>I</v>
      </c>
      <c r="C44" s="9">
        <f t="shared" si="8"/>
        <v>43256.368000000002</v>
      </c>
      <c r="D44" s="11" t="str">
        <f t="shared" si="9"/>
        <v>vis</v>
      </c>
      <c r="E44" s="50">
        <f>VLOOKUP(C44,Active!C$21:E$971,3,FALSE)</f>
        <v>-3440.9910246910813</v>
      </c>
      <c r="F44" s="13" t="s">
        <v>70</v>
      </c>
      <c r="G44" s="11" t="str">
        <f t="shared" si="10"/>
        <v>43256.368</v>
      </c>
      <c r="H44" s="9">
        <f t="shared" si="11"/>
        <v>-38713</v>
      </c>
      <c r="I44" s="51" t="s">
        <v>108</v>
      </c>
      <c r="J44" s="52" t="s">
        <v>109</v>
      </c>
      <c r="K44" s="51">
        <v>-38713</v>
      </c>
      <c r="L44" s="51" t="s">
        <v>110</v>
      </c>
      <c r="M44" s="52" t="s">
        <v>73</v>
      </c>
      <c r="N44" s="52"/>
      <c r="O44" s="53" t="s">
        <v>78</v>
      </c>
      <c r="P44" s="53" t="s">
        <v>79</v>
      </c>
    </row>
    <row r="45" spans="1:16" ht="12.75" customHeight="1" thickBot="1" x14ac:dyDescent="0.25">
      <c r="A45" s="9" t="str">
        <f t="shared" si="6"/>
        <v> AC 1114 </v>
      </c>
      <c r="B45" s="13" t="str">
        <f t="shared" si="7"/>
        <v>I</v>
      </c>
      <c r="C45" s="9">
        <f t="shared" si="8"/>
        <v>43275.292999999998</v>
      </c>
      <c r="D45" s="11" t="str">
        <f t="shared" si="9"/>
        <v>vis</v>
      </c>
      <c r="E45" s="50">
        <f>VLOOKUP(C45,Active!C$21:E$971,3,FALSE)</f>
        <v>-3378.0079771649034</v>
      </c>
      <c r="F45" s="13" t="s">
        <v>70</v>
      </c>
      <c r="G45" s="11" t="str">
        <f t="shared" si="10"/>
        <v>43275.293</v>
      </c>
      <c r="H45" s="9">
        <f t="shared" si="11"/>
        <v>-38650</v>
      </c>
      <c r="I45" s="51" t="s">
        <v>111</v>
      </c>
      <c r="J45" s="52" t="s">
        <v>112</v>
      </c>
      <c r="K45" s="51">
        <v>-38650</v>
      </c>
      <c r="L45" s="51" t="s">
        <v>104</v>
      </c>
      <c r="M45" s="52" t="s">
        <v>73</v>
      </c>
      <c r="N45" s="52"/>
      <c r="O45" s="53" t="s">
        <v>78</v>
      </c>
      <c r="P45" s="53" t="s">
        <v>79</v>
      </c>
    </row>
    <row r="46" spans="1:16" ht="12.75" customHeight="1" thickBot="1" x14ac:dyDescent="0.25">
      <c r="A46" s="9" t="str">
        <f t="shared" si="6"/>
        <v> AC 1114 </v>
      </c>
      <c r="B46" s="13" t="str">
        <f t="shared" si="7"/>
        <v>I</v>
      </c>
      <c r="C46" s="9">
        <f t="shared" si="8"/>
        <v>43461.578999999998</v>
      </c>
      <c r="D46" s="11" t="str">
        <f t="shared" si="9"/>
        <v>vis</v>
      </c>
      <c r="E46" s="50">
        <f>VLOOKUP(C46,Active!C$21:E$971,3,FALSE)</f>
        <v>-2758.0417953173865</v>
      </c>
      <c r="F46" s="13" t="s">
        <v>70</v>
      </c>
      <c r="G46" s="11" t="str">
        <f t="shared" si="10"/>
        <v>43461.579</v>
      </c>
      <c r="H46" s="9">
        <f t="shared" si="11"/>
        <v>-38030</v>
      </c>
      <c r="I46" s="51" t="s">
        <v>113</v>
      </c>
      <c r="J46" s="52" t="s">
        <v>114</v>
      </c>
      <c r="K46" s="51">
        <v>-38030</v>
      </c>
      <c r="L46" s="51" t="s">
        <v>85</v>
      </c>
      <c r="M46" s="52" t="s">
        <v>73</v>
      </c>
      <c r="N46" s="52"/>
      <c r="O46" s="53" t="s">
        <v>78</v>
      </c>
      <c r="P46" s="53" t="s">
        <v>79</v>
      </c>
    </row>
    <row r="47" spans="1:16" ht="12.75" customHeight="1" thickBot="1" x14ac:dyDescent="0.25">
      <c r="A47" s="9" t="str">
        <f t="shared" si="6"/>
        <v> AC 1114 </v>
      </c>
      <c r="B47" s="13" t="str">
        <f t="shared" si="7"/>
        <v>I</v>
      </c>
      <c r="C47" s="9">
        <f t="shared" si="8"/>
        <v>43851.618999999999</v>
      </c>
      <c r="D47" s="11" t="str">
        <f t="shared" si="9"/>
        <v>vis</v>
      </c>
      <c r="E47" s="50">
        <f>VLOOKUP(C47,Active!C$21:E$971,3,FALSE)</f>
        <v>-1459.9753299479758</v>
      </c>
      <c r="F47" s="13" t="s">
        <v>70</v>
      </c>
      <c r="G47" s="11" t="str">
        <f t="shared" si="10"/>
        <v>43851.619</v>
      </c>
      <c r="H47" s="9">
        <f t="shared" si="11"/>
        <v>-36732</v>
      </c>
      <c r="I47" s="51" t="s">
        <v>115</v>
      </c>
      <c r="J47" s="52" t="s">
        <v>116</v>
      </c>
      <c r="K47" s="51">
        <v>-36732</v>
      </c>
      <c r="L47" s="51" t="s">
        <v>117</v>
      </c>
      <c r="M47" s="52" t="s">
        <v>73</v>
      </c>
      <c r="N47" s="52"/>
      <c r="O47" s="53" t="s">
        <v>78</v>
      </c>
      <c r="P47" s="53" t="s">
        <v>79</v>
      </c>
    </row>
    <row r="48" spans="1:16" ht="12.75" customHeight="1" thickBot="1" x14ac:dyDescent="0.25">
      <c r="A48" s="9" t="str">
        <f t="shared" si="6"/>
        <v> AC 1114 </v>
      </c>
      <c r="B48" s="13" t="str">
        <f t="shared" si="7"/>
        <v>I</v>
      </c>
      <c r="C48" s="9">
        <f t="shared" si="8"/>
        <v>43932.438999999998</v>
      </c>
      <c r="D48" s="11" t="str">
        <f t="shared" si="9"/>
        <v>vis</v>
      </c>
      <c r="E48" s="50">
        <f>VLOOKUP(C48,Active!C$21:E$971,3,FALSE)</f>
        <v>-1191.003604660428</v>
      </c>
      <c r="F48" s="13" t="s">
        <v>70</v>
      </c>
      <c r="G48" s="11" t="str">
        <f t="shared" si="10"/>
        <v>43932.439</v>
      </c>
      <c r="H48" s="9">
        <f t="shared" si="11"/>
        <v>-36463</v>
      </c>
      <c r="I48" s="51" t="s">
        <v>118</v>
      </c>
      <c r="J48" s="52" t="s">
        <v>119</v>
      </c>
      <c r="K48" s="51">
        <v>-36463</v>
      </c>
      <c r="L48" s="51" t="s">
        <v>120</v>
      </c>
      <c r="M48" s="52" t="s">
        <v>73</v>
      </c>
      <c r="N48" s="52"/>
      <c r="O48" s="53" t="s">
        <v>78</v>
      </c>
      <c r="P48" s="53" t="s">
        <v>79</v>
      </c>
    </row>
    <row r="49" spans="1:16" ht="12.75" customHeight="1" thickBot="1" x14ac:dyDescent="0.25">
      <c r="A49" s="9" t="str">
        <f t="shared" si="6"/>
        <v> AC 1114 </v>
      </c>
      <c r="B49" s="13" t="str">
        <f t="shared" si="7"/>
        <v>I</v>
      </c>
      <c r="C49" s="9">
        <f t="shared" si="8"/>
        <v>43935.442999999999</v>
      </c>
      <c r="D49" s="11" t="str">
        <f t="shared" si="9"/>
        <v>vis</v>
      </c>
      <c r="E49" s="50">
        <f>VLOOKUP(C49,Active!C$21:E$971,3,FALSE)</f>
        <v>-1181.0061898774038</v>
      </c>
      <c r="F49" s="13" t="s">
        <v>70</v>
      </c>
      <c r="G49" s="11" t="str">
        <f t="shared" si="10"/>
        <v>43935.443</v>
      </c>
      <c r="H49" s="9">
        <f t="shared" si="11"/>
        <v>-36453</v>
      </c>
      <c r="I49" s="51" t="s">
        <v>121</v>
      </c>
      <c r="J49" s="52" t="s">
        <v>122</v>
      </c>
      <c r="K49" s="51">
        <v>-36453</v>
      </c>
      <c r="L49" s="51" t="s">
        <v>123</v>
      </c>
      <c r="M49" s="52" t="s">
        <v>73</v>
      </c>
      <c r="N49" s="52"/>
      <c r="O49" s="53" t="s">
        <v>78</v>
      </c>
      <c r="P49" s="53" t="s">
        <v>79</v>
      </c>
    </row>
    <row r="50" spans="1:16" ht="12.75" customHeight="1" thickBot="1" x14ac:dyDescent="0.25">
      <c r="A50" s="9" t="str">
        <f t="shared" si="6"/>
        <v> AC 1114 </v>
      </c>
      <c r="B50" s="13" t="str">
        <f t="shared" si="7"/>
        <v>I</v>
      </c>
      <c r="C50" s="9">
        <f t="shared" si="8"/>
        <v>43938.447999999997</v>
      </c>
      <c r="D50" s="11" t="str">
        <f t="shared" si="9"/>
        <v>vis</v>
      </c>
      <c r="E50" s="50">
        <f>VLOOKUP(C50,Active!C$21:E$971,3,FALSE)</f>
        <v>-1171.0054470601756</v>
      </c>
      <c r="F50" s="13" t="s">
        <v>70</v>
      </c>
      <c r="G50" s="11" t="str">
        <f t="shared" si="10"/>
        <v>43938.448</v>
      </c>
      <c r="H50" s="9">
        <f t="shared" si="11"/>
        <v>-36443</v>
      </c>
      <c r="I50" s="51" t="s">
        <v>124</v>
      </c>
      <c r="J50" s="52" t="s">
        <v>125</v>
      </c>
      <c r="K50" s="51">
        <v>-36443</v>
      </c>
      <c r="L50" s="51" t="s">
        <v>123</v>
      </c>
      <c r="M50" s="52" t="s">
        <v>73</v>
      </c>
      <c r="N50" s="52"/>
      <c r="O50" s="53" t="s">
        <v>78</v>
      </c>
      <c r="P50" s="53" t="s">
        <v>79</v>
      </c>
    </row>
    <row r="51" spans="1:16" ht="12.75" customHeight="1" thickBot="1" x14ac:dyDescent="0.25">
      <c r="A51" s="9" t="str">
        <f t="shared" si="6"/>
        <v> AC 1114 </v>
      </c>
      <c r="B51" s="13" t="str">
        <f t="shared" si="7"/>
        <v>I</v>
      </c>
      <c r="C51" s="9">
        <f t="shared" si="8"/>
        <v>43954.375999999997</v>
      </c>
      <c r="D51" s="11" t="str">
        <f t="shared" si="9"/>
        <v>vis</v>
      </c>
      <c r="E51" s="50">
        <f>VLOOKUP(C51,Active!C$21:E$971,3,FALSE)</f>
        <v>-1117.9965180774975</v>
      </c>
      <c r="F51" s="13" t="s">
        <v>70</v>
      </c>
      <c r="G51" s="11" t="str">
        <f t="shared" si="10"/>
        <v>43954.376</v>
      </c>
      <c r="H51" s="9">
        <f t="shared" si="11"/>
        <v>-36390</v>
      </c>
      <c r="I51" s="51" t="s">
        <v>126</v>
      </c>
      <c r="J51" s="52" t="s">
        <v>127</v>
      </c>
      <c r="K51" s="51">
        <v>-36390</v>
      </c>
      <c r="L51" s="51" t="s">
        <v>128</v>
      </c>
      <c r="M51" s="52" t="s">
        <v>73</v>
      </c>
      <c r="N51" s="52"/>
      <c r="O51" s="53" t="s">
        <v>78</v>
      </c>
      <c r="P51" s="53" t="s">
        <v>79</v>
      </c>
    </row>
    <row r="52" spans="1:16" ht="12.75" customHeight="1" thickBot="1" x14ac:dyDescent="0.25">
      <c r="A52" s="9" t="str">
        <f t="shared" si="6"/>
        <v> APJ 280,235 </v>
      </c>
      <c r="B52" s="13" t="str">
        <f t="shared" si="7"/>
        <v>I</v>
      </c>
      <c r="C52" s="9">
        <f t="shared" si="8"/>
        <v>45457.663699999997</v>
      </c>
      <c r="D52" s="11" t="str">
        <f t="shared" si="9"/>
        <v>vis</v>
      </c>
      <c r="E52" s="50">
        <f>VLOOKUP(C52,Active!C$21:E$971,3,FALSE)</f>
        <v>3884.9963830924016</v>
      </c>
      <c r="F52" s="13" t="s">
        <v>70</v>
      </c>
      <c r="G52" s="11" t="str">
        <f t="shared" si="10"/>
        <v>45457.6637</v>
      </c>
      <c r="H52" s="9">
        <f t="shared" si="11"/>
        <v>-31387</v>
      </c>
      <c r="I52" s="51" t="s">
        <v>142</v>
      </c>
      <c r="J52" s="52" t="s">
        <v>143</v>
      </c>
      <c r="K52" s="51">
        <v>-31387</v>
      </c>
      <c r="L52" s="51" t="s">
        <v>144</v>
      </c>
      <c r="M52" s="52" t="s">
        <v>132</v>
      </c>
      <c r="N52" s="52" t="s">
        <v>133</v>
      </c>
      <c r="O52" s="53" t="s">
        <v>145</v>
      </c>
      <c r="P52" s="53" t="s">
        <v>146</v>
      </c>
    </row>
    <row r="53" spans="1:16" ht="12.75" customHeight="1" thickBot="1" x14ac:dyDescent="0.25">
      <c r="A53" s="9" t="str">
        <f t="shared" si="6"/>
        <v> AANS 7,245 </v>
      </c>
      <c r="B53" s="13" t="str">
        <f t="shared" si="7"/>
        <v>I</v>
      </c>
      <c r="C53" s="9">
        <f t="shared" si="8"/>
        <v>46112.703200000004</v>
      </c>
      <c r="D53" s="11" t="str">
        <f t="shared" si="9"/>
        <v>vis</v>
      </c>
      <c r="E53" s="50">
        <f>VLOOKUP(C53,Active!C$21:E$971,3,FALSE)</f>
        <v>6064.9902515221838</v>
      </c>
      <c r="F53" s="13" t="s">
        <v>70</v>
      </c>
      <c r="G53" s="11" t="str">
        <f t="shared" si="10"/>
        <v>46112.7032</v>
      </c>
      <c r="H53" s="9">
        <f t="shared" si="11"/>
        <v>-29207</v>
      </c>
      <c r="I53" s="51" t="s">
        <v>147</v>
      </c>
      <c r="J53" s="52" t="s">
        <v>148</v>
      </c>
      <c r="K53" s="51">
        <v>-29207</v>
      </c>
      <c r="L53" s="51" t="s">
        <v>149</v>
      </c>
      <c r="M53" s="52" t="s">
        <v>132</v>
      </c>
      <c r="N53" s="52" t="s">
        <v>133</v>
      </c>
      <c r="O53" s="53" t="s">
        <v>150</v>
      </c>
      <c r="P53" s="53" t="s">
        <v>151</v>
      </c>
    </row>
    <row r="54" spans="1:16" ht="12.75" customHeight="1" thickBot="1" x14ac:dyDescent="0.25">
      <c r="A54" s="9" t="str">
        <f t="shared" si="6"/>
        <v> AANS 7,245 </v>
      </c>
      <c r="B54" s="13" t="str">
        <f t="shared" si="7"/>
        <v>I</v>
      </c>
      <c r="C54" s="9">
        <f t="shared" si="8"/>
        <v>46114.8053</v>
      </c>
      <c r="D54" s="11" t="str">
        <f t="shared" si="9"/>
        <v>vis</v>
      </c>
      <c r="E54" s="50">
        <f>VLOOKUP(C54,Active!C$21:E$971,3,FALSE)</f>
        <v>6071.9861122463362</v>
      </c>
      <c r="F54" s="13" t="s">
        <v>70</v>
      </c>
      <c r="G54" s="11" t="str">
        <f t="shared" si="10"/>
        <v>46114.8053</v>
      </c>
      <c r="H54" s="9">
        <f t="shared" si="11"/>
        <v>-29200</v>
      </c>
      <c r="I54" s="51" t="s">
        <v>152</v>
      </c>
      <c r="J54" s="52" t="s">
        <v>153</v>
      </c>
      <c r="K54" s="51">
        <v>-29200</v>
      </c>
      <c r="L54" s="51" t="s">
        <v>154</v>
      </c>
      <c r="M54" s="52" t="s">
        <v>132</v>
      </c>
      <c r="N54" s="52" t="s">
        <v>133</v>
      </c>
      <c r="O54" s="53" t="s">
        <v>150</v>
      </c>
      <c r="P54" s="53" t="s">
        <v>151</v>
      </c>
    </row>
    <row r="55" spans="1:16" ht="12.75" customHeight="1" thickBot="1" x14ac:dyDescent="0.25">
      <c r="A55" s="9" t="str">
        <f t="shared" si="6"/>
        <v> AANS 7,245 </v>
      </c>
      <c r="B55" s="13" t="str">
        <f t="shared" si="7"/>
        <v>I</v>
      </c>
      <c r="C55" s="9">
        <f t="shared" si="8"/>
        <v>46121.717700000001</v>
      </c>
      <c r="D55" s="11" t="str">
        <f t="shared" si="9"/>
        <v>vis</v>
      </c>
      <c r="E55" s="50">
        <f>VLOOKUP(C55,Active!C$21:E$971,3,FALSE)</f>
        <v>6094.9908159567785</v>
      </c>
      <c r="F55" s="13" t="s">
        <v>70</v>
      </c>
      <c r="G55" s="11" t="str">
        <f t="shared" si="10"/>
        <v>46121.7177</v>
      </c>
      <c r="H55" s="9">
        <f t="shared" si="11"/>
        <v>-29177</v>
      </c>
      <c r="I55" s="51" t="s">
        <v>155</v>
      </c>
      <c r="J55" s="52" t="s">
        <v>156</v>
      </c>
      <c r="K55" s="51">
        <v>-29177</v>
      </c>
      <c r="L55" s="51" t="s">
        <v>157</v>
      </c>
      <c r="M55" s="52" t="s">
        <v>132</v>
      </c>
      <c r="N55" s="52" t="s">
        <v>133</v>
      </c>
      <c r="O55" s="53" t="s">
        <v>150</v>
      </c>
      <c r="P55" s="53" t="s">
        <v>151</v>
      </c>
    </row>
    <row r="56" spans="1:16" ht="12.75" customHeight="1" thickBot="1" x14ac:dyDescent="0.25">
      <c r="A56" s="9" t="str">
        <f t="shared" si="6"/>
        <v>VSB 47 </v>
      </c>
      <c r="B56" s="13" t="str">
        <f t="shared" si="7"/>
        <v>I</v>
      </c>
      <c r="C56" s="9">
        <f t="shared" si="8"/>
        <v>46823.036</v>
      </c>
      <c r="D56" s="11" t="str">
        <f t="shared" si="9"/>
        <v>vis</v>
      </c>
      <c r="E56" s="50">
        <f>VLOOKUP(C56,Active!C$21:E$971,3,FALSE)</f>
        <v>8429.0021142335718</v>
      </c>
      <c r="F56" s="13" t="s">
        <v>70</v>
      </c>
      <c r="G56" s="11" t="str">
        <f t="shared" si="10"/>
        <v>46823.036</v>
      </c>
      <c r="H56" s="9">
        <f t="shared" si="11"/>
        <v>-26843</v>
      </c>
      <c r="I56" s="51" t="s">
        <v>158</v>
      </c>
      <c r="J56" s="52" t="s">
        <v>159</v>
      </c>
      <c r="K56" s="51">
        <v>-26843</v>
      </c>
      <c r="L56" s="51" t="s">
        <v>160</v>
      </c>
      <c r="M56" s="52" t="s">
        <v>161</v>
      </c>
      <c r="N56" s="52"/>
      <c r="O56" s="53" t="s">
        <v>162</v>
      </c>
      <c r="P56" s="54" t="s">
        <v>163</v>
      </c>
    </row>
    <row r="57" spans="1:16" ht="12.75" customHeight="1" thickBot="1" x14ac:dyDescent="0.25">
      <c r="A57" s="9" t="str">
        <f t="shared" si="6"/>
        <v> MN 353,1135 </v>
      </c>
      <c r="B57" s="13" t="str">
        <f t="shared" si="7"/>
        <v>I</v>
      </c>
      <c r="C57" s="9">
        <f t="shared" si="8"/>
        <v>51922.733899999999</v>
      </c>
      <c r="D57" s="11" t="str">
        <f t="shared" si="9"/>
        <v>vis</v>
      </c>
      <c r="E57" s="50">
        <f>VLOOKUP(C57,Active!C$21:E$971,3,FALSE)</f>
        <v>25400.971213568999</v>
      </c>
      <c r="F57" s="13" t="s">
        <v>70</v>
      </c>
      <c r="G57" s="11" t="str">
        <f t="shared" si="10"/>
        <v>51922.7339</v>
      </c>
      <c r="H57" s="9">
        <f t="shared" si="11"/>
        <v>-9871</v>
      </c>
      <c r="I57" s="51" t="s">
        <v>170</v>
      </c>
      <c r="J57" s="52" t="s">
        <v>171</v>
      </c>
      <c r="K57" s="51">
        <v>-9871</v>
      </c>
      <c r="L57" s="51" t="s">
        <v>172</v>
      </c>
      <c r="M57" s="52" t="s">
        <v>167</v>
      </c>
      <c r="N57" s="52" t="s">
        <v>133</v>
      </c>
      <c r="O57" s="53" t="s">
        <v>173</v>
      </c>
      <c r="P57" s="53" t="s">
        <v>174</v>
      </c>
    </row>
    <row r="58" spans="1:16" ht="12.75" customHeight="1" thickBot="1" x14ac:dyDescent="0.25">
      <c r="A58" s="9" t="str">
        <f t="shared" si="6"/>
        <v> MN 353,1135 </v>
      </c>
      <c r="B58" s="13" t="str">
        <f t="shared" si="7"/>
        <v>I</v>
      </c>
      <c r="C58" s="9">
        <f t="shared" si="8"/>
        <v>51923.635000000002</v>
      </c>
      <c r="D58" s="11" t="str">
        <f t="shared" si="9"/>
        <v>vis</v>
      </c>
      <c r="E58" s="50">
        <f>VLOOKUP(C58,Active!C$21:E$971,3,FALSE)</f>
        <v>25403.970105200493</v>
      </c>
      <c r="F58" s="13" t="s">
        <v>70</v>
      </c>
      <c r="G58" s="11" t="str">
        <f t="shared" si="10"/>
        <v>51923.635</v>
      </c>
      <c r="H58" s="9">
        <f t="shared" si="11"/>
        <v>-9868</v>
      </c>
      <c r="I58" s="51" t="s">
        <v>175</v>
      </c>
      <c r="J58" s="52" t="s">
        <v>176</v>
      </c>
      <c r="K58" s="51">
        <v>-9868</v>
      </c>
      <c r="L58" s="51" t="s">
        <v>123</v>
      </c>
      <c r="M58" s="52" t="s">
        <v>167</v>
      </c>
      <c r="N58" s="52" t="s">
        <v>133</v>
      </c>
      <c r="O58" s="53" t="s">
        <v>173</v>
      </c>
      <c r="P58" s="53" t="s">
        <v>174</v>
      </c>
    </row>
    <row r="59" spans="1:16" ht="12.75" customHeight="1" thickBot="1" x14ac:dyDescent="0.25">
      <c r="A59" s="9" t="str">
        <f t="shared" si="6"/>
        <v> MN 353,1135 </v>
      </c>
      <c r="B59" s="13" t="str">
        <f t="shared" si="7"/>
        <v>I</v>
      </c>
      <c r="C59" s="9">
        <f t="shared" si="8"/>
        <v>51924.536699999997</v>
      </c>
      <c r="D59" s="11" t="str">
        <f t="shared" si="9"/>
        <v>vis</v>
      </c>
      <c r="E59" s="50">
        <f>VLOOKUP(C59,Active!C$21:E$971,3,FALSE)</f>
        <v>25406.970993652492</v>
      </c>
      <c r="F59" s="13" t="s">
        <v>70</v>
      </c>
      <c r="G59" s="11" t="str">
        <f t="shared" si="10"/>
        <v>51924.5367</v>
      </c>
      <c r="H59" s="9">
        <f t="shared" si="11"/>
        <v>-9865</v>
      </c>
      <c r="I59" s="51" t="s">
        <v>177</v>
      </c>
      <c r="J59" s="52" t="s">
        <v>178</v>
      </c>
      <c r="K59" s="51">
        <v>-9865</v>
      </c>
      <c r="L59" s="51" t="s">
        <v>172</v>
      </c>
      <c r="M59" s="52" t="s">
        <v>167</v>
      </c>
      <c r="N59" s="52" t="s">
        <v>133</v>
      </c>
      <c r="O59" s="53" t="s">
        <v>173</v>
      </c>
      <c r="P59" s="53" t="s">
        <v>174</v>
      </c>
    </row>
    <row r="60" spans="1:16" ht="12.75" customHeight="1" thickBot="1" x14ac:dyDescent="0.25">
      <c r="A60" s="9" t="str">
        <f t="shared" si="6"/>
        <v> BBS 124 </v>
      </c>
      <c r="B60" s="13" t="str">
        <f t="shared" si="7"/>
        <v>I</v>
      </c>
      <c r="C60" s="9">
        <f t="shared" si="8"/>
        <v>51967.502399999998</v>
      </c>
      <c r="D60" s="11" t="str">
        <f t="shared" si="9"/>
        <v>vis</v>
      </c>
      <c r="E60" s="50">
        <f>VLOOKUP(C60,Active!C$21:E$971,3,FALSE)</f>
        <v>25549.962313340529</v>
      </c>
      <c r="F60" s="13" t="s">
        <v>70</v>
      </c>
      <c r="G60" s="11" t="str">
        <f t="shared" si="10"/>
        <v>51967.5024</v>
      </c>
      <c r="H60" s="9">
        <f t="shared" si="11"/>
        <v>-9722</v>
      </c>
      <c r="I60" s="51" t="s">
        <v>185</v>
      </c>
      <c r="J60" s="52" t="s">
        <v>186</v>
      </c>
      <c r="K60" s="51">
        <v>-9722</v>
      </c>
      <c r="L60" s="51" t="s">
        <v>187</v>
      </c>
      <c r="M60" s="52" t="s">
        <v>132</v>
      </c>
      <c r="N60" s="52" t="s">
        <v>133</v>
      </c>
      <c r="O60" s="53" t="s">
        <v>168</v>
      </c>
      <c r="P60" s="53" t="s">
        <v>188</v>
      </c>
    </row>
    <row r="61" spans="1:16" ht="12.75" customHeight="1" thickBot="1" x14ac:dyDescent="0.25">
      <c r="A61" s="9" t="str">
        <f t="shared" si="6"/>
        <v> AAP 466, 589ff </v>
      </c>
      <c r="B61" s="13" t="str">
        <f t="shared" si="7"/>
        <v>I</v>
      </c>
      <c r="C61" s="9">
        <f t="shared" si="8"/>
        <v>53821.150800000003</v>
      </c>
      <c r="D61" s="11" t="str">
        <f t="shared" si="9"/>
        <v>vis</v>
      </c>
      <c r="E61" s="50">
        <f>VLOOKUP(C61,Active!C$21:E$971,3,FALSE)</f>
        <v>31718.967611837263</v>
      </c>
      <c r="F61" s="13" t="s">
        <v>70</v>
      </c>
      <c r="G61" s="11" t="str">
        <f t="shared" si="10"/>
        <v>53821.1508</v>
      </c>
      <c r="H61" s="9">
        <f t="shared" si="11"/>
        <v>-3553</v>
      </c>
      <c r="I61" s="51" t="s">
        <v>217</v>
      </c>
      <c r="J61" s="52" t="s">
        <v>218</v>
      </c>
      <c r="K61" s="51">
        <v>-3553</v>
      </c>
      <c r="L61" s="51" t="s">
        <v>219</v>
      </c>
      <c r="M61" s="52" t="s">
        <v>167</v>
      </c>
      <c r="N61" s="52" t="s">
        <v>133</v>
      </c>
      <c r="O61" s="53" t="s">
        <v>220</v>
      </c>
      <c r="P61" s="53" t="s">
        <v>221</v>
      </c>
    </row>
    <row r="62" spans="1:16" ht="12.75" customHeight="1" thickBot="1" x14ac:dyDescent="0.25">
      <c r="A62" s="9" t="str">
        <f t="shared" si="6"/>
        <v>OEJV 0094 </v>
      </c>
      <c r="B62" s="13" t="str">
        <f t="shared" si="7"/>
        <v>I</v>
      </c>
      <c r="C62" s="9">
        <f t="shared" si="8"/>
        <v>54507.443800000001</v>
      </c>
      <c r="D62" s="11" t="str">
        <f t="shared" si="9"/>
        <v>vis</v>
      </c>
      <c r="E62" s="50" t="e">
        <f>VLOOKUP(C62,Active!C$21:E$971,3,FALSE)</f>
        <v>#N/A</v>
      </c>
      <c r="F62" s="13" t="s">
        <v>70</v>
      </c>
      <c r="G62" s="11" t="str">
        <f t="shared" si="10"/>
        <v>54507.4438</v>
      </c>
      <c r="H62" s="9">
        <f t="shared" si="11"/>
        <v>-1269</v>
      </c>
      <c r="I62" s="51" t="s">
        <v>233</v>
      </c>
      <c r="J62" s="52" t="s">
        <v>234</v>
      </c>
      <c r="K62" s="51" t="s">
        <v>235</v>
      </c>
      <c r="L62" s="51" t="s">
        <v>236</v>
      </c>
      <c r="M62" s="52" t="s">
        <v>167</v>
      </c>
      <c r="N62" s="52" t="s">
        <v>63</v>
      </c>
      <c r="O62" s="53" t="s">
        <v>237</v>
      </c>
      <c r="P62" s="54" t="s">
        <v>238</v>
      </c>
    </row>
    <row r="63" spans="1:16" ht="12.75" customHeight="1" thickBot="1" x14ac:dyDescent="0.25">
      <c r="A63" s="9" t="str">
        <f t="shared" si="6"/>
        <v>BAVM 220 </v>
      </c>
      <c r="B63" s="13" t="str">
        <f t="shared" si="7"/>
        <v>I</v>
      </c>
      <c r="C63" s="9">
        <f t="shared" si="8"/>
        <v>55621.613799999999</v>
      </c>
      <c r="D63" s="11" t="str">
        <f t="shared" si="9"/>
        <v>vis</v>
      </c>
      <c r="E63" s="50">
        <f>VLOOKUP(C63,Active!C$21:E$971,3,FALSE)</f>
        <v>37710.970079374936</v>
      </c>
      <c r="F63" s="13" t="s">
        <v>70</v>
      </c>
      <c r="G63" s="11" t="str">
        <f t="shared" si="10"/>
        <v>55621.6138</v>
      </c>
      <c r="H63" s="9">
        <f t="shared" si="11"/>
        <v>2439</v>
      </c>
      <c r="I63" s="51" t="s">
        <v>260</v>
      </c>
      <c r="J63" s="52" t="s">
        <v>261</v>
      </c>
      <c r="K63" s="51" t="s">
        <v>262</v>
      </c>
      <c r="L63" s="51" t="s">
        <v>263</v>
      </c>
      <c r="M63" s="52" t="s">
        <v>167</v>
      </c>
      <c r="N63" s="52" t="s">
        <v>230</v>
      </c>
      <c r="O63" s="53" t="s">
        <v>231</v>
      </c>
      <c r="P63" s="54" t="s">
        <v>255</v>
      </c>
    </row>
    <row r="64" spans="1:16" x14ac:dyDescent="0.2">
      <c r="B64" s="13"/>
      <c r="F64" s="13"/>
    </row>
    <row r="65" spans="2:6" x14ac:dyDescent="0.2">
      <c r="B65" s="13"/>
      <c r="F65" s="13"/>
    </row>
    <row r="66" spans="2:6" x14ac:dyDescent="0.2">
      <c r="B66" s="13"/>
      <c r="F66" s="13"/>
    </row>
    <row r="67" spans="2:6" x14ac:dyDescent="0.2">
      <c r="B67" s="13"/>
      <c r="F67" s="13"/>
    </row>
    <row r="68" spans="2:6" x14ac:dyDescent="0.2">
      <c r="B68" s="13"/>
      <c r="F68" s="13"/>
    </row>
    <row r="69" spans="2:6" x14ac:dyDescent="0.2">
      <c r="B69" s="13"/>
      <c r="F69" s="13"/>
    </row>
    <row r="70" spans="2:6" x14ac:dyDescent="0.2">
      <c r="B70" s="13"/>
      <c r="F70" s="13"/>
    </row>
    <row r="71" spans="2:6" x14ac:dyDescent="0.2">
      <c r="B71" s="13"/>
      <c r="F71" s="13"/>
    </row>
    <row r="72" spans="2:6" x14ac:dyDescent="0.2">
      <c r="B72" s="13"/>
      <c r="F72" s="13"/>
    </row>
    <row r="73" spans="2:6" x14ac:dyDescent="0.2">
      <c r="B73" s="13"/>
      <c r="F73" s="13"/>
    </row>
    <row r="74" spans="2:6" x14ac:dyDescent="0.2">
      <c r="B74" s="13"/>
      <c r="F74" s="13"/>
    </row>
    <row r="75" spans="2:6" x14ac:dyDescent="0.2">
      <c r="B75" s="13"/>
      <c r="F75" s="13"/>
    </row>
    <row r="76" spans="2:6" x14ac:dyDescent="0.2">
      <c r="B76" s="13"/>
      <c r="F76" s="13"/>
    </row>
    <row r="77" spans="2:6" x14ac:dyDescent="0.2">
      <c r="B77" s="13"/>
      <c r="F77" s="13"/>
    </row>
    <row r="78" spans="2:6" x14ac:dyDescent="0.2">
      <c r="B78" s="13"/>
      <c r="F78" s="13"/>
    </row>
    <row r="79" spans="2:6" x14ac:dyDescent="0.2">
      <c r="B79" s="13"/>
      <c r="F79" s="13"/>
    </row>
    <row r="80" spans="2:6" x14ac:dyDescent="0.2">
      <c r="B80" s="13"/>
      <c r="F80" s="13"/>
    </row>
    <row r="81" spans="2:6" x14ac:dyDescent="0.2">
      <c r="B81" s="13"/>
      <c r="F81" s="13"/>
    </row>
    <row r="82" spans="2:6" x14ac:dyDescent="0.2">
      <c r="B82" s="13"/>
      <c r="F82" s="13"/>
    </row>
    <row r="83" spans="2:6" x14ac:dyDescent="0.2">
      <c r="B83" s="13"/>
      <c r="F83" s="13"/>
    </row>
    <row r="84" spans="2:6" x14ac:dyDescent="0.2">
      <c r="B84" s="13"/>
      <c r="F84" s="13"/>
    </row>
    <row r="85" spans="2:6" x14ac:dyDescent="0.2">
      <c r="B85" s="13"/>
      <c r="F85" s="13"/>
    </row>
    <row r="86" spans="2:6" x14ac:dyDescent="0.2">
      <c r="B86" s="13"/>
      <c r="F86" s="13"/>
    </row>
    <row r="87" spans="2:6" x14ac:dyDescent="0.2">
      <c r="B87" s="13"/>
      <c r="F87" s="13"/>
    </row>
    <row r="88" spans="2:6" x14ac:dyDescent="0.2">
      <c r="B88" s="13"/>
      <c r="F88" s="13"/>
    </row>
    <row r="89" spans="2:6" x14ac:dyDescent="0.2">
      <c r="B89" s="13"/>
      <c r="F89" s="13"/>
    </row>
    <row r="90" spans="2:6" x14ac:dyDescent="0.2">
      <c r="B90" s="13"/>
      <c r="F90" s="13"/>
    </row>
    <row r="91" spans="2:6" x14ac:dyDescent="0.2">
      <c r="B91" s="13"/>
      <c r="F91" s="13"/>
    </row>
    <row r="92" spans="2:6" x14ac:dyDescent="0.2">
      <c r="B92" s="13"/>
      <c r="F92" s="13"/>
    </row>
    <row r="93" spans="2:6" x14ac:dyDescent="0.2">
      <c r="B93" s="13"/>
      <c r="F93" s="13"/>
    </row>
    <row r="94" spans="2:6" x14ac:dyDescent="0.2">
      <c r="B94" s="13"/>
      <c r="F94" s="13"/>
    </row>
    <row r="95" spans="2:6" x14ac:dyDescent="0.2">
      <c r="B95" s="13"/>
      <c r="F95" s="13"/>
    </row>
    <row r="96" spans="2:6" x14ac:dyDescent="0.2">
      <c r="B96" s="13"/>
      <c r="F96" s="13"/>
    </row>
    <row r="97" spans="2:6" x14ac:dyDescent="0.2">
      <c r="B97" s="13"/>
      <c r="F97" s="13"/>
    </row>
    <row r="98" spans="2:6" x14ac:dyDescent="0.2">
      <c r="B98" s="13"/>
      <c r="F98" s="13"/>
    </row>
    <row r="99" spans="2:6" x14ac:dyDescent="0.2">
      <c r="B99" s="13"/>
      <c r="F99" s="13"/>
    </row>
    <row r="100" spans="2:6" x14ac:dyDescent="0.2">
      <c r="B100" s="13"/>
      <c r="F100" s="13"/>
    </row>
    <row r="101" spans="2:6" x14ac:dyDescent="0.2">
      <c r="B101" s="13"/>
      <c r="F101" s="13"/>
    </row>
    <row r="102" spans="2:6" x14ac:dyDescent="0.2">
      <c r="B102" s="13"/>
      <c r="F102" s="13"/>
    </row>
    <row r="103" spans="2:6" x14ac:dyDescent="0.2">
      <c r="B103" s="13"/>
      <c r="F103" s="13"/>
    </row>
    <row r="104" spans="2:6" x14ac:dyDescent="0.2">
      <c r="B104" s="13"/>
      <c r="F104" s="13"/>
    </row>
    <row r="105" spans="2:6" x14ac:dyDescent="0.2">
      <c r="B105" s="13"/>
      <c r="F105" s="13"/>
    </row>
    <row r="106" spans="2:6" x14ac:dyDescent="0.2">
      <c r="B106" s="13"/>
      <c r="F106" s="13"/>
    </row>
    <row r="107" spans="2:6" x14ac:dyDescent="0.2">
      <c r="B107" s="13"/>
      <c r="F107" s="13"/>
    </row>
    <row r="108" spans="2:6" x14ac:dyDescent="0.2">
      <c r="B108" s="13"/>
      <c r="F108" s="13"/>
    </row>
    <row r="109" spans="2:6" x14ac:dyDescent="0.2">
      <c r="B109" s="13"/>
      <c r="F109" s="13"/>
    </row>
    <row r="110" spans="2:6" x14ac:dyDescent="0.2">
      <c r="B110" s="13"/>
      <c r="F110" s="13"/>
    </row>
    <row r="111" spans="2:6" x14ac:dyDescent="0.2">
      <c r="B111" s="13"/>
      <c r="F111" s="13"/>
    </row>
    <row r="112" spans="2:6" x14ac:dyDescent="0.2">
      <c r="B112" s="13"/>
      <c r="F112" s="13"/>
    </row>
    <row r="113" spans="2:6" x14ac:dyDescent="0.2">
      <c r="B113" s="13"/>
      <c r="F113" s="13"/>
    </row>
    <row r="114" spans="2:6" x14ac:dyDescent="0.2">
      <c r="B114" s="13"/>
      <c r="F114" s="13"/>
    </row>
    <row r="115" spans="2:6" x14ac:dyDescent="0.2">
      <c r="B115" s="13"/>
      <c r="F115" s="13"/>
    </row>
    <row r="116" spans="2:6" x14ac:dyDescent="0.2">
      <c r="B116" s="13"/>
      <c r="F116" s="13"/>
    </row>
    <row r="117" spans="2:6" x14ac:dyDescent="0.2">
      <c r="B117" s="13"/>
      <c r="F117" s="13"/>
    </row>
    <row r="118" spans="2:6" x14ac:dyDescent="0.2">
      <c r="B118" s="13"/>
      <c r="F118" s="13"/>
    </row>
    <row r="119" spans="2:6" x14ac:dyDescent="0.2">
      <c r="B119" s="13"/>
      <c r="F119" s="13"/>
    </row>
    <row r="120" spans="2:6" x14ac:dyDescent="0.2">
      <c r="B120" s="13"/>
      <c r="F120" s="13"/>
    </row>
    <row r="121" spans="2:6" x14ac:dyDescent="0.2">
      <c r="B121" s="13"/>
      <c r="F121" s="13"/>
    </row>
    <row r="122" spans="2:6" x14ac:dyDescent="0.2">
      <c r="B122" s="13"/>
      <c r="F122" s="13"/>
    </row>
    <row r="123" spans="2:6" x14ac:dyDescent="0.2">
      <c r="B123" s="13"/>
      <c r="F123" s="13"/>
    </row>
    <row r="124" spans="2:6" x14ac:dyDescent="0.2">
      <c r="B124" s="13"/>
      <c r="F124" s="13"/>
    </row>
    <row r="125" spans="2:6" x14ac:dyDescent="0.2">
      <c r="B125" s="13"/>
      <c r="F125" s="13"/>
    </row>
    <row r="126" spans="2:6" x14ac:dyDescent="0.2">
      <c r="B126" s="13"/>
      <c r="F126" s="13"/>
    </row>
    <row r="127" spans="2:6" x14ac:dyDescent="0.2">
      <c r="B127" s="13"/>
      <c r="F127" s="13"/>
    </row>
    <row r="128" spans="2:6" x14ac:dyDescent="0.2">
      <c r="B128" s="13"/>
      <c r="F128" s="13"/>
    </row>
    <row r="129" spans="2:6" x14ac:dyDescent="0.2">
      <c r="B129" s="13"/>
      <c r="F129" s="13"/>
    </row>
    <row r="130" spans="2:6" x14ac:dyDescent="0.2">
      <c r="B130" s="13"/>
      <c r="F130" s="13"/>
    </row>
    <row r="131" spans="2:6" x14ac:dyDescent="0.2">
      <c r="B131" s="13"/>
      <c r="F131" s="13"/>
    </row>
    <row r="132" spans="2:6" x14ac:dyDescent="0.2">
      <c r="B132" s="13"/>
      <c r="F132" s="13"/>
    </row>
    <row r="133" spans="2:6" x14ac:dyDescent="0.2">
      <c r="B133" s="13"/>
      <c r="F133" s="13"/>
    </row>
    <row r="134" spans="2:6" x14ac:dyDescent="0.2">
      <c r="B134" s="13"/>
      <c r="F134" s="13"/>
    </row>
    <row r="135" spans="2:6" x14ac:dyDescent="0.2">
      <c r="B135" s="13"/>
      <c r="F135" s="13"/>
    </row>
    <row r="136" spans="2:6" x14ac:dyDescent="0.2">
      <c r="B136" s="13"/>
      <c r="F136" s="13"/>
    </row>
    <row r="137" spans="2:6" x14ac:dyDescent="0.2">
      <c r="B137" s="13"/>
      <c r="F137" s="13"/>
    </row>
    <row r="138" spans="2:6" x14ac:dyDescent="0.2">
      <c r="B138" s="13"/>
      <c r="F138" s="13"/>
    </row>
    <row r="139" spans="2:6" x14ac:dyDescent="0.2">
      <c r="B139" s="13"/>
      <c r="F139" s="13"/>
    </row>
    <row r="140" spans="2:6" x14ac:dyDescent="0.2">
      <c r="B140" s="13"/>
      <c r="F140" s="13"/>
    </row>
    <row r="141" spans="2:6" x14ac:dyDescent="0.2">
      <c r="B141" s="13"/>
      <c r="F141" s="13"/>
    </row>
    <row r="142" spans="2:6" x14ac:dyDescent="0.2">
      <c r="B142" s="13"/>
      <c r="F142" s="13"/>
    </row>
    <row r="143" spans="2:6" x14ac:dyDescent="0.2">
      <c r="B143" s="13"/>
      <c r="F143" s="13"/>
    </row>
    <row r="144" spans="2:6" x14ac:dyDescent="0.2">
      <c r="B144" s="13"/>
      <c r="F144" s="13"/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  <row r="797" spans="2:6" x14ac:dyDescent="0.2">
      <c r="B797" s="13"/>
      <c r="F797" s="13"/>
    </row>
    <row r="798" spans="2:6" x14ac:dyDescent="0.2">
      <c r="B798" s="13"/>
      <c r="F798" s="13"/>
    </row>
    <row r="799" spans="2:6" x14ac:dyDescent="0.2">
      <c r="B799" s="13"/>
      <c r="F799" s="13"/>
    </row>
    <row r="800" spans="2:6" x14ac:dyDescent="0.2">
      <c r="B800" s="13"/>
      <c r="F800" s="13"/>
    </row>
    <row r="801" spans="2:6" x14ac:dyDescent="0.2">
      <c r="B801" s="13"/>
      <c r="F801" s="13"/>
    </row>
    <row r="802" spans="2:6" x14ac:dyDescent="0.2">
      <c r="B802" s="13"/>
      <c r="F802" s="13"/>
    </row>
    <row r="803" spans="2:6" x14ac:dyDescent="0.2">
      <c r="B803" s="13"/>
      <c r="F803" s="13"/>
    </row>
    <row r="804" spans="2:6" x14ac:dyDescent="0.2">
      <c r="B804" s="13"/>
      <c r="F804" s="13"/>
    </row>
    <row r="805" spans="2:6" x14ac:dyDescent="0.2">
      <c r="B805" s="13"/>
      <c r="F805" s="13"/>
    </row>
    <row r="806" spans="2:6" x14ac:dyDescent="0.2">
      <c r="B806" s="13"/>
      <c r="F806" s="13"/>
    </row>
    <row r="807" spans="2:6" x14ac:dyDescent="0.2">
      <c r="B807" s="13"/>
      <c r="F807" s="13"/>
    </row>
    <row r="808" spans="2:6" x14ac:dyDescent="0.2">
      <c r="B808" s="13"/>
      <c r="F808" s="13"/>
    </row>
    <row r="809" spans="2:6" x14ac:dyDescent="0.2">
      <c r="B809" s="13"/>
      <c r="F809" s="13"/>
    </row>
    <row r="810" spans="2:6" x14ac:dyDescent="0.2">
      <c r="B810" s="13"/>
      <c r="F810" s="13"/>
    </row>
    <row r="811" spans="2:6" x14ac:dyDescent="0.2">
      <c r="B811" s="13"/>
      <c r="F811" s="13"/>
    </row>
    <row r="812" spans="2:6" x14ac:dyDescent="0.2">
      <c r="B812" s="13"/>
      <c r="F812" s="13"/>
    </row>
    <row r="813" spans="2:6" x14ac:dyDescent="0.2">
      <c r="B813" s="13"/>
      <c r="F813" s="13"/>
    </row>
    <row r="814" spans="2:6" x14ac:dyDescent="0.2">
      <c r="B814" s="13"/>
      <c r="F814" s="13"/>
    </row>
    <row r="815" spans="2:6" x14ac:dyDescent="0.2">
      <c r="B815" s="13"/>
      <c r="F815" s="13"/>
    </row>
    <row r="816" spans="2:6" x14ac:dyDescent="0.2">
      <c r="B816" s="13"/>
      <c r="F816" s="13"/>
    </row>
    <row r="817" spans="2:6" x14ac:dyDescent="0.2">
      <c r="B817" s="13"/>
      <c r="F817" s="13"/>
    </row>
    <row r="818" spans="2:6" x14ac:dyDescent="0.2">
      <c r="B818" s="13"/>
      <c r="F818" s="13"/>
    </row>
    <row r="819" spans="2:6" x14ac:dyDescent="0.2">
      <c r="B819" s="13"/>
      <c r="F819" s="13"/>
    </row>
    <row r="820" spans="2:6" x14ac:dyDescent="0.2">
      <c r="B820" s="13"/>
      <c r="F820" s="13"/>
    </row>
    <row r="821" spans="2:6" x14ac:dyDescent="0.2">
      <c r="B821" s="13"/>
      <c r="F821" s="13"/>
    </row>
    <row r="822" spans="2:6" x14ac:dyDescent="0.2">
      <c r="B822" s="13"/>
      <c r="F822" s="13"/>
    </row>
  </sheetData>
  <phoneticPr fontId="7" type="noConversion"/>
  <hyperlinks>
    <hyperlink ref="P56" r:id="rId1" display="http://vsolj.cetus-net.org/no47.pdf" xr:uid="{00000000-0004-0000-0100-000000000000}"/>
    <hyperlink ref="P17" r:id="rId2" display="http://var.astro.cz/oejv/issues/oejv0074.pdf" xr:uid="{00000000-0004-0000-0100-000001000000}"/>
    <hyperlink ref="P18" r:id="rId3" display="http://var.astro.cz/oejv/issues/oejv0074.pdf" xr:uid="{00000000-0004-0000-0100-000002000000}"/>
    <hyperlink ref="P19" r:id="rId4" display="http://var.astro.cz/oejv/issues/oejv0074.pdf" xr:uid="{00000000-0004-0000-0100-000003000000}"/>
    <hyperlink ref="P20" r:id="rId5" display="http://var.astro.cz/oejv/issues/oejv0074.pdf" xr:uid="{00000000-0004-0000-0100-000004000000}"/>
    <hyperlink ref="P21" r:id="rId6" display="http://var.astro.cz/oejv/issues/oejv0074.pdf" xr:uid="{00000000-0004-0000-0100-000005000000}"/>
    <hyperlink ref="P22" r:id="rId7" display="http://www.konkoly.hu/cgi-bin/IBVS?5603" xr:uid="{00000000-0004-0000-0100-000006000000}"/>
    <hyperlink ref="P23" r:id="rId8" display="http://www.konkoly.hu/cgi-bin/IBVS?5741" xr:uid="{00000000-0004-0000-0100-000007000000}"/>
    <hyperlink ref="P24" r:id="rId9" display="http://www.konkoly.hu/cgi-bin/IBVS?5690" xr:uid="{00000000-0004-0000-0100-000008000000}"/>
    <hyperlink ref="P25" r:id="rId10" display="http://www.bav-astro.de/sfs/BAVM_link.php?BAVMnr=183" xr:uid="{00000000-0004-0000-0100-000009000000}"/>
    <hyperlink ref="P26" r:id="rId11" display="http://www.bav-astro.de/sfs/BAVM_link.php?BAVMnr=186" xr:uid="{00000000-0004-0000-0100-00000A000000}"/>
    <hyperlink ref="P62" r:id="rId12" display="http://var.astro.cz/oejv/issues/oejv0094.pdf" xr:uid="{00000000-0004-0000-0100-00000B000000}"/>
    <hyperlink ref="P27" r:id="rId13" display="http://www.bav-astro.de/sfs/BAVM_link.php?BAVMnr=201" xr:uid="{00000000-0004-0000-0100-00000C000000}"/>
    <hyperlink ref="P28" r:id="rId14" display="http://www.bav-astro.de/sfs/BAVM_link.php?BAVMnr=201" xr:uid="{00000000-0004-0000-0100-00000D000000}"/>
    <hyperlink ref="P29" r:id="rId15" display="http://www.konkoly.hu/cgi-bin/IBVS?5992" xr:uid="{00000000-0004-0000-0100-00000E000000}"/>
    <hyperlink ref="P30" r:id="rId16" display="http://www.bav-astro.de/sfs/BAVM_link.php?BAVMnr=220" xr:uid="{00000000-0004-0000-0100-00000F000000}"/>
    <hyperlink ref="P31" r:id="rId17" display="http://www.bav-astro.de/sfs/BAVM_link.php?BAVMnr=220" xr:uid="{00000000-0004-0000-0100-000010000000}"/>
    <hyperlink ref="P63" r:id="rId18" display="http://www.bav-astro.de/sfs/BAVM_link.php?BAVMnr=220" xr:uid="{00000000-0004-0000-0100-000011000000}"/>
    <hyperlink ref="P32" r:id="rId19" display="http://www.konkoly.hu/cgi-bin/IBVS?6011" xr:uid="{00000000-0004-0000-0100-000012000000}"/>
    <hyperlink ref="P11" r:id="rId20" display="http://www.bav-astro.de/sfs/BAVM_link.php?BAVMnr=241" xr:uid="{00000000-0004-0000-0100-000013000000}"/>
    <hyperlink ref="P12" r:id="rId21" display="http://www.bav-astro.de/sfs/BAVM_link.php?BAVMnr=241" xr:uid="{00000000-0004-0000-0100-00001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2024-08-19T06:23:13Z</dcterms:modified>
</cp:coreProperties>
</file>