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92AC9CE-8102-4AC4-A433-997C97483A42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3" r:id="rId2"/>
    <sheet name="Active 3" sheetId="4" r:id="rId3"/>
    <sheet name="BAV" sheetId="5" r:id="rId4"/>
  </sheets>
  <calcPr calcId="181029"/>
</workbook>
</file>

<file path=xl/calcChain.xml><?xml version="1.0" encoding="utf-8"?>
<calcChain xmlns="http://schemas.openxmlformats.org/spreadsheetml/2006/main">
  <c r="E72" i="4" l="1"/>
  <c r="F72" i="4"/>
  <c r="G72" i="4"/>
  <c r="N72" i="4"/>
  <c r="Q72" i="4"/>
  <c r="E71" i="4"/>
  <c r="F71" i="4"/>
  <c r="G71" i="4"/>
  <c r="N71" i="4"/>
  <c r="Q71" i="4"/>
  <c r="E70" i="3"/>
  <c r="F70" i="3"/>
  <c r="G70" i="3"/>
  <c r="J70" i="3"/>
  <c r="Q70" i="3"/>
  <c r="E71" i="3"/>
  <c r="F71" i="3"/>
  <c r="G71" i="3"/>
  <c r="J71" i="3"/>
  <c r="Q71" i="3"/>
  <c r="Q70" i="1"/>
  <c r="Q71" i="1"/>
  <c r="E29" i="3"/>
  <c r="F29" i="3"/>
  <c r="G29" i="3"/>
  <c r="I29" i="3"/>
  <c r="E30" i="3"/>
  <c r="F30" i="3"/>
  <c r="E69" i="3"/>
  <c r="F69" i="3"/>
  <c r="G69" i="3"/>
  <c r="J69" i="3"/>
  <c r="E68" i="3"/>
  <c r="F68" i="3"/>
  <c r="G68" i="3"/>
  <c r="J68" i="3"/>
  <c r="E67" i="3"/>
  <c r="F67" i="3"/>
  <c r="G67" i="3"/>
  <c r="J67" i="3"/>
  <c r="E66" i="3"/>
  <c r="F66" i="3"/>
  <c r="G66" i="3"/>
  <c r="J66" i="3"/>
  <c r="E65" i="3"/>
  <c r="F65" i="3"/>
  <c r="G65" i="3"/>
  <c r="J65" i="3"/>
  <c r="E62" i="3"/>
  <c r="F62" i="3"/>
  <c r="G62" i="3"/>
  <c r="J62" i="3"/>
  <c r="E61" i="3"/>
  <c r="F61" i="3"/>
  <c r="G61" i="3"/>
  <c r="E59" i="3"/>
  <c r="F59" i="3"/>
  <c r="G59" i="3"/>
  <c r="J59" i="3"/>
  <c r="E58" i="3"/>
  <c r="F58" i="3"/>
  <c r="G58" i="3"/>
  <c r="J58" i="3"/>
  <c r="E57" i="3"/>
  <c r="F57" i="3"/>
  <c r="G57" i="3"/>
  <c r="J57" i="3"/>
  <c r="E60" i="3"/>
  <c r="F60" i="3"/>
  <c r="G60" i="3"/>
  <c r="N60" i="3"/>
  <c r="E63" i="3"/>
  <c r="F63" i="3"/>
  <c r="G63" i="3"/>
  <c r="N63" i="3"/>
  <c r="E64" i="3"/>
  <c r="F64" i="3"/>
  <c r="E32" i="1"/>
  <c r="F32" i="1"/>
  <c r="G32" i="1"/>
  <c r="K32" i="1"/>
  <c r="E50" i="1"/>
  <c r="F50" i="1"/>
  <c r="G50" i="1"/>
  <c r="K50" i="1"/>
  <c r="C9" i="1"/>
  <c r="D9" i="1"/>
  <c r="Q30" i="1"/>
  <c r="Q43" i="1"/>
  <c r="Q46" i="1"/>
  <c r="Q51" i="1"/>
  <c r="Q52" i="1"/>
  <c r="Q54" i="1"/>
  <c r="Q55" i="1"/>
  <c r="Q56" i="1"/>
  <c r="Q60" i="1"/>
  <c r="Q63" i="1"/>
  <c r="Q64" i="1"/>
  <c r="Q64" i="3"/>
  <c r="E43" i="3"/>
  <c r="F43" i="3"/>
  <c r="E46" i="3"/>
  <c r="F46" i="3"/>
  <c r="G46" i="3"/>
  <c r="N46" i="3"/>
  <c r="E51" i="3"/>
  <c r="F51" i="3"/>
  <c r="B51" i="3"/>
  <c r="E52" i="3"/>
  <c r="F52" i="3"/>
  <c r="E54" i="3"/>
  <c r="F54" i="3"/>
  <c r="B54" i="3"/>
  <c r="E55" i="3"/>
  <c r="F55" i="3"/>
  <c r="E56" i="3"/>
  <c r="F56" i="3"/>
  <c r="E21" i="3"/>
  <c r="F21" i="3"/>
  <c r="G21" i="3"/>
  <c r="H21" i="3"/>
  <c r="E22" i="3"/>
  <c r="F22" i="3"/>
  <c r="G22" i="3"/>
  <c r="H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I28" i="3"/>
  <c r="E31" i="3"/>
  <c r="F31" i="3"/>
  <c r="G31" i="3"/>
  <c r="J31" i="3"/>
  <c r="E32" i="3"/>
  <c r="F32" i="3"/>
  <c r="G32" i="3"/>
  <c r="N32" i="3"/>
  <c r="E33" i="3"/>
  <c r="F33" i="3"/>
  <c r="G33" i="3"/>
  <c r="N33" i="3"/>
  <c r="E34" i="3"/>
  <c r="F34" i="3"/>
  <c r="G34" i="3"/>
  <c r="N34" i="3"/>
  <c r="E35" i="3"/>
  <c r="F35" i="3"/>
  <c r="G35" i="3"/>
  <c r="N35" i="3"/>
  <c r="E36" i="3"/>
  <c r="F36" i="3"/>
  <c r="G36" i="3"/>
  <c r="N36" i="3"/>
  <c r="E37" i="3"/>
  <c r="F37" i="3"/>
  <c r="G37" i="3"/>
  <c r="N37" i="3"/>
  <c r="E38" i="3"/>
  <c r="F38" i="3"/>
  <c r="G38" i="3"/>
  <c r="N38" i="3"/>
  <c r="E39" i="3"/>
  <c r="F39" i="3"/>
  <c r="G39" i="3"/>
  <c r="N39" i="3"/>
  <c r="E40" i="3"/>
  <c r="F40" i="3"/>
  <c r="G40" i="3"/>
  <c r="K40" i="3"/>
  <c r="E41" i="3"/>
  <c r="F41" i="3"/>
  <c r="G41" i="3"/>
  <c r="K41" i="3"/>
  <c r="E42" i="3"/>
  <c r="F42" i="3"/>
  <c r="G42" i="3"/>
  <c r="J42" i="3"/>
  <c r="E44" i="3"/>
  <c r="F44" i="3"/>
  <c r="G44" i="3"/>
  <c r="N44" i="3"/>
  <c r="E45" i="3"/>
  <c r="F45" i="3"/>
  <c r="G45" i="3"/>
  <c r="N45" i="3"/>
  <c r="E47" i="3"/>
  <c r="F47" i="3"/>
  <c r="G47" i="3"/>
  <c r="N47" i="3"/>
  <c r="E48" i="3"/>
  <c r="F48" i="3"/>
  <c r="G48" i="3"/>
  <c r="N48" i="3"/>
  <c r="E49" i="3"/>
  <c r="F49" i="3"/>
  <c r="G49" i="3"/>
  <c r="K49" i="3"/>
  <c r="E50" i="3"/>
  <c r="F50" i="3"/>
  <c r="G50" i="3"/>
  <c r="N50" i="3"/>
  <c r="E53" i="3"/>
  <c r="F53" i="3"/>
  <c r="G53" i="3"/>
  <c r="N53" i="3"/>
  <c r="J61" i="3"/>
  <c r="F11" i="3"/>
  <c r="Q63" i="3"/>
  <c r="Q60" i="3"/>
  <c r="B60" i="3"/>
  <c r="Q56" i="3"/>
  <c r="Q55" i="3"/>
  <c r="Q54" i="3"/>
  <c r="Q52" i="3"/>
  <c r="Q51" i="3"/>
  <c r="Q46" i="3"/>
  <c r="B46" i="3"/>
  <c r="Q43" i="3"/>
  <c r="Q30" i="3"/>
  <c r="E30" i="4"/>
  <c r="F30" i="4"/>
  <c r="E43" i="4"/>
  <c r="F43" i="4"/>
  <c r="G43" i="4"/>
  <c r="N43" i="4"/>
  <c r="E46" i="4"/>
  <c r="F46" i="4"/>
  <c r="G46" i="4"/>
  <c r="N46" i="4"/>
  <c r="E51" i="4"/>
  <c r="F51" i="4"/>
  <c r="E52" i="4"/>
  <c r="F52" i="4"/>
  <c r="E54" i="4"/>
  <c r="F54" i="4"/>
  <c r="B54" i="4"/>
  <c r="E55" i="4"/>
  <c r="F55" i="4"/>
  <c r="E56" i="4"/>
  <c r="F56" i="4"/>
  <c r="E60" i="4"/>
  <c r="F60" i="4"/>
  <c r="G60" i="4"/>
  <c r="N60" i="4"/>
  <c r="E64" i="4"/>
  <c r="F64" i="4"/>
  <c r="G64" i="4"/>
  <c r="N64" i="4"/>
  <c r="E65" i="4"/>
  <c r="F65" i="4"/>
  <c r="F11" i="4"/>
  <c r="Q30" i="4"/>
  <c r="Q43" i="4"/>
  <c r="Q46" i="4"/>
  <c r="Q51" i="4"/>
  <c r="Q52" i="4"/>
  <c r="Q54" i="4"/>
  <c r="Q55" i="4"/>
  <c r="Q56" i="4"/>
  <c r="Q60" i="4"/>
  <c r="Q64" i="4"/>
  <c r="Q65" i="4"/>
  <c r="H36" i="5"/>
  <c r="H37" i="5"/>
  <c r="H38" i="5"/>
  <c r="H39" i="5"/>
  <c r="H40" i="5"/>
  <c r="H41" i="5"/>
  <c r="H42" i="5"/>
  <c r="H43" i="5"/>
  <c r="H44" i="5"/>
  <c r="H45" i="5"/>
  <c r="B21" i="5"/>
  <c r="B11" i="5"/>
  <c r="B12" i="5"/>
  <c r="B13" i="5"/>
  <c r="B14" i="5"/>
  <c r="B15" i="5"/>
  <c r="B16" i="5"/>
  <c r="B17" i="5"/>
  <c r="B18" i="5"/>
  <c r="B20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19" i="5"/>
  <c r="E63" i="4"/>
  <c r="F63" i="4"/>
  <c r="G63" i="4"/>
  <c r="I63" i="4"/>
  <c r="E38" i="4"/>
  <c r="F38" i="4"/>
  <c r="G38" i="4"/>
  <c r="H38" i="4"/>
  <c r="E39" i="4"/>
  <c r="F39" i="4"/>
  <c r="G39" i="4"/>
  <c r="H39" i="4"/>
  <c r="E40" i="4"/>
  <c r="F40" i="4"/>
  <c r="G40" i="4"/>
  <c r="I40" i="4"/>
  <c r="E41" i="4"/>
  <c r="F41" i="4"/>
  <c r="G41" i="4"/>
  <c r="I41" i="4"/>
  <c r="E42" i="4"/>
  <c r="F42" i="4"/>
  <c r="G42" i="4"/>
  <c r="I42" i="4"/>
  <c r="E44" i="4"/>
  <c r="F44" i="4"/>
  <c r="G44" i="4"/>
  <c r="H44" i="4"/>
  <c r="E45" i="4"/>
  <c r="F45" i="4"/>
  <c r="G45" i="4"/>
  <c r="H45" i="4"/>
  <c r="E47" i="4"/>
  <c r="F47" i="4"/>
  <c r="G47" i="4"/>
  <c r="H47" i="4"/>
  <c r="E48" i="4"/>
  <c r="F48" i="4"/>
  <c r="G48" i="4"/>
  <c r="H48" i="4"/>
  <c r="E49" i="4"/>
  <c r="F49" i="4"/>
  <c r="G49" i="4"/>
  <c r="I49" i="4"/>
  <c r="E50" i="4"/>
  <c r="F50" i="4"/>
  <c r="G50" i="4"/>
  <c r="H50" i="4"/>
  <c r="E53" i="4"/>
  <c r="F53" i="4"/>
  <c r="G53" i="4"/>
  <c r="H53" i="4"/>
  <c r="E57" i="4"/>
  <c r="F57" i="4"/>
  <c r="G57" i="4"/>
  <c r="I57" i="4"/>
  <c r="E58" i="4"/>
  <c r="F58" i="4"/>
  <c r="G58" i="4"/>
  <c r="I58" i="4"/>
  <c r="E59" i="4"/>
  <c r="F59" i="4"/>
  <c r="G59" i="4"/>
  <c r="I59" i="4"/>
  <c r="E61" i="4"/>
  <c r="F61" i="4"/>
  <c r="G61" i="4"/>
  <c r="I61" i="4"/>
  <c r="E62" i="4"/>
  <c r="F62" i="4"/>
  <c r="G62" i="4"/>
  <c r="I62" i="4"/>
  <c r="E66" i="4"/>
  <c r="F66" i="4"/>
  <c r="G66" i="4"/>
  <c r="I66" i="4"/>
  <c r="E67" i="4"/>
  <c r="F67" i="4"/>
  <c r="G67" i="4"/>
  <c r="I67" i="4"/>
  <c r="E68" i="4"/>
  <c r="F68" i="4"/>
  <c r="G68" i="4"/>
  <c r="I68" i="4"/>
  <c r="E69" i="4"/>
  <c r="F69" i="4"/>
  <c r="G69" i="4"/>
  <c r="I69" i="4"/>
  <c r="E70" i="4"/>
  <c r="F70" i="4"/>
  <c r="G70" i="4"/>
  <c r="I70" i="4"/>
  <c r="G11" i="4"/>
  <c r="Q63" i="4"/>
  <c r="V28" i="4"/>
  <c r="V29" i="4"/>
  <c r="V30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" i="4"/>
  <c r="E21" i="4"/>
  <c r="F21" i="4"/>
  <c r="G21" i="4"/>
  <c r="H21" i="4"/>
  <c r="E22" i="4"/>
  <c r="F22" i="4"/>
  <c r="G22" i="4"/>
  <c r="H22" i="4"/>
  <c r="E23" i="4"/>
  <c r="F23" i="4"/>
  <c r="G23" i="4"/>
  <c r="H23" i="4"/>
  <c r="E24" i="4"/>
  <c r="F24" i="4"/>
  <c r="G24" i="4"/>
  <c r="H24" i="4"/>
  <c r="E25" i="4"/>
  <c r="F25" i="4"/>
  <c r="G25" i="4"/>
  <c r="H25" i="4"/>
  <c r="E26" i="4"/>
  <c r="F26" i="4"/>
  <c r="G26" i="4"/>
  <c r="H26" i="4"/>
  <c r="E27" i="4"/>
  <c r="F27" i="4"/>
  <c r="G27" i="4"/>
  <c r="H27" i="4"/>
  <c r="E28" i="4"/>
  <c r="F28" i="4"/>
  <c r="G28" i="4"/>
  <c r="I28" i="4"/>
  <c r="E29" i="4"/>
  <c r="F29" i="4"/>
  <c r="G29" i="4"/>
  <c r="I29" i="4"/>
  <c r="E31" i="4"/>
  <c r="F31" i="4"/>
  <c r="G31" i="4"/>
  <c r="H31" i="4"/>
  <c r="E32" i="4"/>
  <c r="F32" i="4"/>
  <c r="G32" i="4"/>
  <c r="H32" i="4"/>
  <c r="E33" i="4"/>
  <c r="F33" i="4"/>
  <c r="G33" i="4"/>
  <c r="H33" i="4"/>
  <c r="E34" i="4"/>
  <c r="F34" i="4"/>
  <c r="G34" i="4"/>
  <c r="H34" i="4"/>
  <c r="E35" i="4"/>
  <c r="F35" i="4"/>
  <c r="G35" i="4"/>
  <c r="H35" i="4"/>
  <c r="E36" i="4"/>
  <c r="F36" i="4"/>
  <c r="G36" i="4"/>
  <c r="H36" i="4"/>
  <c r="E37" i="4"/>
  <c r="F37" i="4"/>
  <c r="G37" i="4"/>
  <c r="H37" i="4"/>
  <c r="E14" i="4"/>
  <c r="E15" i="4" s="1"/>
  <c r="C17" i="4"/>
  <c r="Q21" i="4"/>
  <c r="Q22" i="4"/>
  <c r="Q23" i="4"/>
  <c r="Q24" i="4"/>
  <c r="Q25" i="4"/>
  <c r="Q26" i="4"/>
  <c r="Q27" i="4"/>
  <c r="Q28" i="4"/>
  <c r="Q29" i="4"/>
  <c r="Q31" i="4"/>
  <c r="Q32" i="4"/>
  <c r="Q33" i="4"/>
  <c r="Q34" i="4"/>
  <c r="Q35" i="4"/>
  <c r="Q36" i="4"/>
  <c r="Q37" i="4"/>
  <c r="Q38" i="4"/>
  <c r="Q39" i="4"/>
  <c r="Q40" i="4"/>
  <c r="Q41" i="4"/>
  <c r="Q42" i="4"/>
  <c r="Q44" i="4"/>
  <c r="Q45" i="4"/>
  <c r="Q47" i="4"/>
  <c r="Q48" i="4"/>
  <c r="Q49" i="4"/>
  <c r="Q50" i="4"/>
  <c r="Q53" i="4"/>
  <c r="Q57" i="4"/>
  <c r="Q58" i="4"/>
  <c r="Q59" i="4"/>
  <c r="Q61" i="4"/>
  <c r="Q62" i="4"/>
  <c r="Q66" i="4"/>
  <c r="Q67" i="4"/>
  <c r="Q68" i="4"/>
  <c r="Q69" i="4"/>
  <c r="Q70" i="4"/>
  <c r="G11" i="3"/>
  <c r="E14" i="3"/>
  <c r="E15" i="3" s="1"/>
  <c r="C17" i="3"/>
  <c r="Q21" i="3"/>
  <c r="Q22" i="3"/>
  <c r="Q23" i="3"/>
  <c r="Q24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2" i="3"/>
  <c r="Q44" i="3"/>
  <c r="Q45" i="3"/>
  <c r="Q47" i="3"/>
  <c r="Q48" i="3"/>
  <c r="Q49" i="3"/>
  <c r="Q50" i="3"/>
  <c r="Q53" i="3"/>
  <c r="Q57" i="3"/>
  <c r="Q58" i="3"/>
  <c r="Q59" i="3"/>
  <c r="Q61" i="3"/>
  <c r="Q62" i="3"/>
  <c r="Q65" i="3"/>
  <c r="Q66" i="3"/>
  <c r="Q67" i="3"/>
  <c r="Q68" i="3"/>
  <c r="Q69" i="3"/>
  <c r="C7" i="1"/>
  <c r="E69" i="1"/>
  <c r="F69" i="1"/>
  <c r="Q35" i="1"/>
  <c r="Q36" i="1"/>
  <c r="Q37" i="1"/>
  <c r="Q38" i="1"/>
  <c r="Q39" i="1"/>
  <c r="Q44" i="1"/>
  <c r="Q45" i="1"/>
  <c r="Q47" i="1"/>
  <c r="Q48" i="1"/>
  <c r="Q50" i="1"/>
  <c r="Q53" i="1"/>
  <c r="Q28" i="1"/>
  <c r="Q29" i="1"/>
  <c r="Q32" i="1"/>
  <c r="Q33" i="1"/>
  <c r="Q34" i="1"/>
  <c r="Q23" i="1"/>
  <c r="Q21" i="1"/>
  <c r="Q40" i="1"/>
  <c r="Q41" i="1"/>
  <c r="Q49" i="1"/>
  <c r="Q61" i="1"/>
  <c r="Q62" i="1"/>
  <c r="Q68" i="1"/>
  <c r="Q65" i="1"/>
  <c r="Q66" i="1"/>
  <c r="Q67" i="1"/>
  <c r="Q69" i="1"/>
  <c r="F16" i="1"/>
  <c r="F17" i="1" s="1"/>
  <c r="C17" i="1"/>
  <c r="Q58" i="1"/>
  <c r="Q59" i="1"/>
  <c r="Q57" i="1"/>
  <c r="Q42" i="1"/>
  <c r="Q24" i="1"/>
  <c r="Q25" i="1"/>
  <c r="Q26" i="1"/>
  <c r="Q27" i="1"/>
  <c r="Q31" i="1"/>
  <c r="Q22" i="1"/>
  <c r="B63" i="3"/>
  <c r="B56" i="3"/>
  <c r="G56" i="3"/>
  <c r="N56" i="3"/>
  <c r="G51" i="3"/>
  <c r="N51" i="3"/>
  <c r="E53" i="1"/>
  <c r="F53" i="1"/>
  <c r="G53" i="1"/>
  <c r="K53" i="1"/>
  <c r="E47" i="1"/>
  <c r="E41" i="1"/>
  <c r="F41" i="1"/>
  <c r="E37" i="1"/>
  <c r="E33" i="1"/>
  <c r="F33" i="1"/>
  <c r="G33" i="1"/>
  <c r="K33" i="1"/>
  <c r="E28" i="1"/>
  <c r="E24" i="1"/>
  <c r="F24" i="1"/>
  <c r="G24" i="1"/>
  <c r="E56" i="1"/>
  <c r="E51" i="1"/>
  <c r="E68" i="1"/>
  <c r="F68" i="1"/>
  <c r="G68" i="1"/>
  <c r="K68" i="1"/>
  <c r="E62" i="1"/>
  <c r="F62" i="1"/>
  <c r="G62" i="1"/>
  <c r="K62" i="1"/>
  <c r="E64" i="1"/>
  <c r="F64" i="1"/>
  <c r="E70" i="1"/>
  <c r="F70" i="1"/>
  <c r="G70" i="1"/>
  <c r="K70" i="1"/>
  <c r="E58" i="1"/>
  <c r="E49" i="1"/>
  <c r="E44" i="1"/>
  <c r="E39" i="1"/>
  <c r="E35" i="1"/>
  <c r="E31" i="1"/>
  <c r="E26" i="1"/>
  <c r="F26" i="1"/>
  <c r="G26" i="1"/>
  <c r="E22" i="1"/>
  <c r="F22" i="1"/>
  <c r="G22" i="1"/>
  <c r="H22" i="1"/>
  <c r="E60" i="1"/>
  <c r="F60" i="1"/>
  <c r="E54" i="1"/>
  <c r="E43" i="1"/>
  <c r="E30" i="1"/>
  <c r="E61" i="1"/>
  <c r="F61" i="1"/>
  <c r="G61" i="1"/>
  <c r="K61" i="1"/>
  <c r="E66" i="1"/>
  <c r="F66" i="1"/>
  <c r="G66" i="1"/>
  <c r="J66" i="1"/>
  <c r="E55" i="1"/>
  <c r="E71" i="1"/>
  <c r="F71" i="1"/>
  <c r="G71" i="1"/>
  <c r="K71" i="1"/>
  <c r="E59" i="1"/>
  <c r="F59" i="1"/>
  <c r="G59" i="1"/>
  <c r="K59" i="1"/>
  <c r="E48" i="1"/>
  <c r="E42" i="1"/>
  <c r="H21" i="5"/>
  <c r="E38" i="1"/>
  <c r="E34" i="1"/>
  <c r="F34" i="1"/>
  <c r="G34" i="1"/>
  <c r="K34" i="1"/>
  <c r="E29" i="1"/>
  <c r="F29" i="1"/>
  <c r="G29" i="1"/>
  <c r="I29" i="1"/>
  <c r="E25" i="1"/>
  <c r="F25" i="1"/>
  <c r="G25" i="1"/>
  <c r="E21" i="1"/>
  <c r="F21" i="1"/>
  <c r="G21" i="1"/>
  <c r="J21" i="1"/>
  <c r="E52" i="1"/>
  <c r="H30" i="5"/>
  <c r="E57" i="1"/>
  <c r="E67" i="1"/>
  <c r="F67" i="1"/>
  <c r="G67" i="1"/>
  <c r="J67" i="1"/>
  <c r="F55" i="1"/>
  <c r="H32" i="5"/>
  <c r="F43" i="1"/>
  <c r="H22" i="5"/>
  <c r="F31" i="1"/>
  <c r="G31" i="1"/>
  <c r="J31" i="1"/>
  <c r="H13" i="5"/>
  <c r="H11" i="5"/>
  <c r="F28" i="1"/>
  <c r="G28" i="1"/>
  <c r="H26" i="5"/>
  <c r="F47" i="1"/>
  <c r="G47" i="1"/>
  <c r="K47" i="1"/>
  <c r="F51" i="1"/>
  <c r="G51" i="1"/>
  <c r="K51" i="1"/>
  <c r="H29" i="5"/>
  <c r="F38" i="1"/>
  <c r="G38" i="1"/>
  <c r="K38" i="1"/>
  <c r="H17" i="5"/>
  <c r="F48" i="1"/>
  <c r="G48" i="1"/>
  <c r="K48" i="1"/>
  <c r="H27" i="5"/>
  <c r="F35" i="1"/>
  <c r="G35" i="1"/>
  <c r="K35" i="1"/>
  <c r="H14" i="5"/>
  <c r="F52" i="1"/>
  <c r="F49" i="1"/>
  <c r="G49" i="1"/>
  <c r="K49" i="1"/>
  <c r="H28" i="5"/>
  <c r="F42" i="1"/>
  <c r="G42" i="1"/>
  <c r="I42" i="1"/>
  <c r="F39" i="1"/>
  <c r="G39" i="1"/>
  <c r="K39" i="1"/>
  <c r="H18" i="5"/>
  <c r="H16" i="5"/>
  <c r="F37" i="1"/>
  <c r="G37" i="1"/>
  <c r="K37" i="1"/>
  <c r="F56" i="1"/>
  <c r="H33" i="5"/>
  <c r="H34" i="5"/>
  <c r="F57" i="1"/>
  <c r="G57" i="1"/>
  <c r="J57" i="1"/>
  <c r="F30" i="1"/>
  <c r="H12" i="5"/>
  <c r="F44" i="1"/>
  <c r="G44" i="1"/>
  <c r="K44" i="1"/>
  <c r="H23" i="5"/>
  <c r="G41" i="1"/>
  <c r="K41" i="1"/>
  <c r="H20" i="5"/>
  <c r="B56" i="1"/>
  <c r="G56" i="1"/>
  <c r="K56" i="1"/>
  <c r="B55" i="1"/>
  <c r="G55" i="1"/>
  <c r="K55" i="1"/>
  <c r="G52" i="1"/>
  <c r="K52" i="1"/>
  <c r="B52" i="1"/>
  <c r="B51" i="1"/>
  <c r="B43" i="1"/>
  <c r="G43" i="1"/>
  <c r="K43" i="1"/>
  <c r="B30" i="1"/>
  <c r="G30" i="1"/>
  <c r="I28" i="1"/>
  <c r="K30" i="1"/>
  <c r="B30" i="4"/>
  <c r="G30" i="4"/>
  <c r="N30" i="4"/>
  <c r="B64" i="4"/>
  <c r="G55" i="4"/>
  <c r="N55" i="4"/>
  <c r="B55" i="4"/>
  <c r="B52" i="4"/>
  <c r="G52" i="4"/>
  <c r="N52" i="4"/>
  <c r="B51" i="4"/>
  <c r="G51" i="4"/>
  <c r="N51" i="4"/>
  <c r="B46" i="4"/>
  <c r="G54" i="4"/>
  <c r="N54" i="4"/>
  <c r="B43" i="4"/>
  <c r="B60" i="4"/>
  <c r="B64" i="1"/>
  <c r="G64" i="1"/>
  <c r="K64" i="1"/>
  <c r="G56" i="4"/>
  <c r="B56" i="4"/>
  <c r="G43" i="3"/>
  <c r="N43" i="3"/>
  <c r="B43" i="3"/>
  <c r="B30" i="3"/>
  <c r="G30" i="3"/>
  <c r="G55" i="3"/>
  <c r="N55" i="3"/>
  <c r="B55" i="3"/>
  <c r="G60" i="1"/>
  <c r="K60" i="1"/>
  <c r="B60" i="1"/>
  <c r="F54" i="1"/>
  <c r="H31" i="5"/>
  <c r="B64" i="3"/>
  <c r="G64" i="3"/>
  <c r="N64" i="3"/>
  <c r="H35" i="5"/>
  <c r="F58" i="1"/>
  <c r="G58" i="1"/>
  <c r="J58" i="1"/>
  <c r="G65" i="4"/>
  <c r="N65" i="4"/>
  <c r="B65" i="4"/>
  <c r="B52" i="3"/>
  <c r="G52" i="3"/>
  <c r="N52" i="3"/>
  <c r="E36" i="1"/>
  <c r="E46" i="1"/>
  <c r="E65" i="1"/>
  <c r="F65" i="1"/>
  <c r="G65" i="1"/>
  <c r="J65" i="1"/>
  <c r="G54" i="3"/>
  <c r="N54" i="3"/>
  <c r="E45" i="1"/>
  <c r="E27" i="1"/>
  <c r="F27" i="1"/>
  <c r="G27" i="1"/>
  <c r="G69" i="1"/>
  <c r="K69" i="1"/>
  <c r="E63" i="1"/>
  <c r="F63" i="1"/>
  <c r="E40" i="1"/>
  <c r="E23" i="1"/>
  <c r="F23" i="1"/>
  <c r="G23" i="1"/>
  <c r="F40" i="1"/>
  <c r="G40" i="1"/>
  <c r="K40" i="1"/>
  <c r="H19" i="5"/>
  <c r="B63" i="1"/>
  <c r="G63" i="1"/>
  <c r="K63" i="1"/>
  <c r="B54" i="1"/>
  <c r="G54" i="1"/>
  <c r="K54" i="1"/>
  <c r="F45" i="1"/>
  <c r="G45" i="1"/>
  <c r="K45" i="1"/>
  <c r="H24" i="5"/>
  <c r="N56" i="4"/>
  <c r="H25" i="5"/>
  <c r="F46" i="1"/>
  <c r="N30" i="3"/>
  <c r="F36" i="1"/>
  <c r="G36" i="1"/>
  <c r="H15" i="5"/>
  <c r="K36" i="1"/>
  <c r="B46" i="1"/>
  <c r="G46" i="1"/>
  <c r="K46" i="1"/>
  <c r="C12" i="1"/>
  <c r="C11" i="1"/>
  <c r="C12" i="3"/>
  <c r="C11" i="4"/>
  <c r="C12" i="4"/>
  <c r="C11" i="3"/>
  <c r="O28" i="3" l="1"/>
  <c r="O51" i="3"/>
  <c r="O38" i="3"/>
  <c r="O59" i="3"/>
  <c r="O61" i="3"/>
  <c r="O30" i="3"/>
  <c r="O71" i="3"/>
  <c r="O23" i="3"/>
  <c r="O34" i="3"/>
  <c r="O65" i="3"/>
  <c r="O55" i="3"/>
  <c r="O66" i="3"/>
  <c r="O46" i="3"/>
  <c r="O45" i="3"/>
  <c r="O27" i="3"/>
  <c r="O60" i="3"/>
  <c r="O70" i="3"/>
  <c r="O52" i="3"/>
  <c r="O40" i="3"/>
  <c r="O58" i="3"/>
  <c r="O47" i="3"/>
  <c r="O24" i="3"/>
  <c r="O48" i="3"/>
  <c r="O54" i="3"/>
  <c r="O25" i="3"/>
  <c r="O37" i="3"/>
  <c r="O36" i="3"/>
  <c r="O53" i="3"/>
  <c r="O29" i="3"/>
  <c r="O49" i="3"/>
  <c r="O41" i="3"/>
  <c r="O56" i="3"/>
  <c r="O62" i="3"/>
  <c r="O69" i="3"/>
  <c r="O35" i="3"/>
  <c r="O42" i="3"/>
  <c r="O22" i="3"/>
  <c r="O26" i="3"/>
  <c r="O44" i="3"/>
  <c r="O32" i="3"/>
  <c r="O63" i="3"/>
  <c r="O57" i="3"/>
  <c r="C15" i="3"/>
  <c r="O39" i="3"/>
  <c r="O68" i="3"/>
  <c r="O33" i="3"/>
  <c r="O64" i="3"/>
  <c r="O43" i="3"/>
  <c r="O31" i="3"/>
  <c r="O67" i="3"/>
  <c r="O50" i="3"/>
  <c r="C16" i="4"/>
  <c r="D18" i="4" s="1"/>
  <c r="O72" i="4"/>
  <c r="O56" i="4"/>
  <c r="O61" i="4"/>
  <c r="O63" i="4"/>
  <c r="C15" i="4"/>
  <c r="O52" i="4"/>
  <c r="O69" i="4"/>
  <c r="O39" i="4"/>
  <c r="O55" i="4"/>
  <c r="O57" i="4"/>
  <c r="O46" i="4"/>
  <c r="O71" i="4"/>
  <c r="O54" i="4"/>
  <c r="O45" i="4"/>
  <c r="O59" i="4"/>
  <c r="O49" i="4"/>
  <c r="O41" i="4"/>
  <c r="O53" i="4"/>
  <c r="O68" i="4"/>
  <c r="O48" i="4"/>
  <c r="O70" i="4"/>
  <c r="O43" i="4"/>
  <c r="O64" i="4"/>
  <c r="O60" i="4"/>
  <c r="O51" i="4"/>
  <c r="O66" i="4"/>
  <c r="O40" i="4"/>
  <c r="O37" i="4"/>
  <c r="O44" i="4"/>
  <c r="O38" i="4"/>
  <c r="O65" i="4"/>
  <c r="O67" i="4"/>
  <c r="O62" i="4"/>
  <c r="O50" i="4"/>
  <c r="O30" i="4"/>
  <c r="O42" i="4"/>
  <c r="O36" i="4"/>
  <c r="O47" i="4"/>
  <c r="O58" i="4"/>
  <c r="C16" i="3"/>
  <c r="D18" i="3" s="1"/>
  <c r="O42" i="1"/>
  <c r="O24" i="1"/>
  <c r="O32" i="1"/>
  <c r="O63" i="1"/>
  <c r="O23" i="1"/>
  <c r="O57" i="1"/>
  <c r="O62" i="1"/>
  <c r="O47" i="1"/>
  <c r="O64" i="1"/>
  <c r="O53" i="1"/>
  <c r="O38" i="1"/>
  <c r="O41" i="1"/>
  <c r="O55" i="1"/>
  <c r="O43" i="1"/>
  <c r="O71" i="1"/>
  <c r="O56" i="1"/>
  <c r="O54" i="1"/>
  <c r="O70" i="1"/>
  <c r="O60" i="1"/>
  <c r="O66" i="1"/>
  <c r="O36" i="1"/>
  <c r="O25" i="1"/>
  <c r="O31" i="1"/>
  <c r="O59" i="1"/>
  <c r="O29" i="1"/>
  <c r="O68" i="1"/>
  <c r="O37" i="1"/>
  <c r="O22" i="1"/>
  <c r="O50" i="1"/>
  <c r="O65" i="1"/>
  <c r="O40" i="1"/>
  <c r="O30" i="1"/>
  <c r="O33" i="1"/>
  <c r="O45" i="1"/>
  <c r="O34" i="1"/>
  <c r="O35" i="1"/>
  <c r="O51" i="1"/>
  <c r="O58" i="1"/>
  <c r="C15" i="1"/>
  <c r="O46" i="1"/>
  <c r="O69" i="1"/>
  <c r="O28" i="1"/>
  <c r="O48" i="1"/>
  <c r="O52" i="1"/>
  <c r="O67" i="1"/>
  <c r="O27" i="1"/>
  <c r="O26" i="1"/>
  <c r="O49" i="1"/>
  <c r="O61" i="1"/>
  <c r="O44" i="1"/>
  <c r="O39" i="1"/>
  <c r="C16" i="1"/>
  <c r="D18" i="1" s="1"/>
  <c r="E16" i="4"/>
  <c r="E16" i="3" l="1"/>
  <c r="C18" i="1"/>
  <c r="C18" i="3"/>
  <c r="E17" i="3"/>
  <c r="F18" i="1"/>
  <c r="F19" i="1" s="1"/>
  <c r="C18" i="4"/>
  <c r="E17" i="4"/>
</calcChain>
</file>

<file path=xl/sharedStrings.xml><?xml version="1.0" encoding="utf-8"?>
<sst xmlns="http://schemas.openxmlformats.org/spreadsheetml/2006/main" count="976" uniqueCount="284">
  <si>
    <t>IBVS 6196</t>
  </si>
  <si>
    <t>0.0020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</si>
  <si>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</si>
  <si>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</si>
  <si>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</si>
  <si>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</si>
  <si>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</si>
  <si>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</si>
  <si>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</si>
  <si>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</si>
  <si>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</si>
  <si>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</si>
  <si>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</si>
  <si>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</si>
  <si>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</si>
  <si>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</si>
  <si>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</si>
  <si>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</si>
  <si>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</si>
  <si>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</si>
  <si>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</si>
  <si>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</si>
  <si>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</si>
  <si>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</si>
  <si>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</si>
  <si>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</si>
  <si>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</si>
  <si>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</si>
  <si>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</si>
  <si>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</si>
  <si>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</si>
  <si>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Krobusek</t>
  </si>
  <si>
    <t>B</t>
  </si>
  <si>
    <t>BBSAG Bull.114</t>
  </si>
  <si>
    <t>BBSAG Bull.115</t>
  </si>
  <si>
    <t>IBVS 4912</t>
  </si>
  <si>
    <t>II</t>
  </si>
  <si>
    <t>I</t>
  </si>
  <si>
    <t>IBVS 3023</t>
  </si>
  <si>
    <t>IBVS</t>
  </si>
  <si>
    <t>EW/KW</t>
  </si>
  <si>
    <t># of data points:</t>
  </si>
  <si>
    <t>AD Cnc / gsc 0813-1408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</si>
  <si>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</si>
  <si>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</si>
  <si>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</si>
  <si>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</si>
  <si>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</si>
  <si>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</si>
  <si>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</si>
  <si>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</si>
  <si>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Start of linear fit &gt;&gt;&gt;&gt;&gt;&gt;&gt;&gt;&gt;&gt;&gt;&gt;&gt;&gt;&gt;&gt;&gt;&gt;&gt;&gt;&gt;</t>
  </si>
  <si>
    <t>IBVS 5871</t>
  </si>
  <si>
    <t>IBVS 5874</t>
  </si>
  <si>
    <t>Add cycle</t>
  </si>
  <si>
    <t>Old Cycle</t>
  </si>
  <si>
    <t>IBVS 5992</t>
  </si>
  <si>
    <t>IBVS 6010</t>
  </si>
  <si>
    <t>IBVS 6011</t>
  </si>
  <si>
    <t>JAVSO..39..177</t>
  </si>
  <si>
    <t>JAAVSO</t>
  </si>
  <si>
    <t>Kukarkin 1968</t>
  </si>
  <si>
    <t>Kholopov 1985</t>
  </si>
  <si>
    <t>CCD</t>
  </si>
  <si>
    <t>Mean</t>
  </si>
  <si>
    <t>epoch</t>
  </si>
  <si>
    <t>_x0002_38728</t>
  </si>
  <si>
    <t>_x0002_32260</t>
  </si>
  <si>
    <t>_x0002_0.0032</t>
  </si>
  <si>
    <t>_x0002_0.0016</t>
  </si>
  <si>
    <t>pe</t>
  </si>
  <si>
    <t>_x0002_19416</t>
  </si>
  <si>
    <t>_x0002_0.0249</t>
  </si>
  <si>
    <t>_x0002_0.0001</t>
  </si>
  <si>
    <t>_x0002_19415.5</t>
  </si>
  <si>
    <t>_x0002_0.0242</t>
  </si>
  <si>
    <t>_x0002_19405</t>
  </si>
  <si>
    <t>_x0002_0.0241</t>
  </si>
  <si>
    <t>_x0002_19402</t>
  </si>
  <si>
    <t>_x0002_0.0247</t>
  </si>
  <si>
    <t>_x0002_19401.5</t>
  </si>
  <si>
    <t>_x0002_0.0235</t>
  </si>
  <si>
    <t>_x0002_6383</t>
  </si>
  <si>
    <t>_x0002_0.0436</t>
  </si>
  <si>
    <t>_x0002_0.0202</t>
  </si>
  <si>
    <t>_x0002_0.0048</t>
  </si>
  <si>
    <t>_x0002_6340.5</t>
  </si>
  <si>
    <t>_x0002_0.0407</t>
  </si>
  <si>
    <t>_x0002_0.0175</t>
  </si>
  <si>
    <t>_x0002_0.0021</t>
  </si>
  <si>
    <t>_x0002_3929</t>
  </si>
  <si>
    <t>_x0002_0.0196</t>
  </si>
  <si>
    <t>_x0002_0.0060</t>
  </si>
  <si>
    <t>_x0002_2621.5</t>
  </si>
  <si>
    <t>_x0002_0.0092</t>
  </si>
  <si>
    <t>_x0002_2621</t>
  </si>
  <si>
    <t>_x0002_0.0096</t>
  </si>
  <si>
    <t>_x0002_0.0020</t>
  </si>
  <si>
    <t>_x0002_2620.5</t>
  </si>
  <si>
    <t>_x0002_0.0090</t>
  </si>
  <si>
    <t>_x0002_0.0014</t>
  </si>
  <si>
    <t>_x0002_2483.5</t>
  </si>
  <si>
    <t>_x0002_0.0135</t>
  </si>
  <si>
    <t>_x0002_0.0066</t>
  </si>
  <si>
    <t>_x0002_0.0008</t>
  </si>
  <si>
    <t>_x0002_7.5</t>
  </si>
  <si>
    <t>_x0002_0.0010</t>
  </si>
  <si>
    <t>_x0002_0.0064</t>
  </si>
  <si>
    <t>_x0002_3.5</t>
  </si>
  <si>
    <t>_x0002_0.0052</t>
  </si>
  <si>
    <t>_x0002_0.5</t>
  </si>
  <si>
    <t>_x0002_0.0055</t>
  </si>
  <si>
    <t>_x0002_0.0031</t>
  </si>
  <si>
    <t>_x0002_0.0025</t>
  </si>
  <si>
    <t>...............</t>
  </si>
  <si>
    <t xml:space="preserve"> Krobusek 1997b</t>
  </si>
  <si>
    <t xml:space="preserve"> Kukarkin et al. 1968</t>
  </si>
  <si>
    <t xml:space="preserve"> Kholopov et al. 1985</t>
  </si>
  <si>
    <t xml:space="preserve"> Samec &amp; Bookmyer 1987</t>
  </si>
  <si>
    <t xml:space="preserve"> Krobusek 1997a</t>
  </si>
  <si>
    <t xml:space="preserve"> Agerer &amp; Hu ¨bscher 2000</t>
  </si>
  <si>
    <t xml:space="preserve"> Yang &amp; Liu 2002</t>
  </si>
  <si>
    <t>Qian, et al 2007</t>
  </si>
  <si>
    <t>2007AJ….671..811Q</t>
  </si>
  <si>
    <t>ChJAA…2..369</t>
  </si>
  <si>
    <t>BBSAG 115</t>
  </si>
  <si>
    <t>BBSAG 114</t>
  </si>
  <si>
    <t>1987PASP...99.1298</t>
  </si>
  <si>
    <t>1985GCVS 2</t>
  </si>
  <si>
    <t>1968GCVS 1</t>
  </si>
  <si>
    <t>1968 GCVS 1</t>
  </si>
  <si>
    <t>1985 GCVS 2</t>
  </si>
  <si>
    <t>Analysis of Qian 2001MNRAS.328..635  -- but missing his first point</t>
  </si>
  <si>
    <t>Analysis of Qian 2007AJ….671..811</t>
  </si>
  <si>
    <t>Qian</t>
  </si>
  <si>
    <t>Other</t>
  </si>
  <si>
    <t>S3</t>
  </si>
  <si>
    <t>S6</t>
  </si>
  <si>
    <t>S7</t>
  </si>
  <si>
    <t>Sine fit</t>
  </si>
  <si>
    <t>From Qian 2007AJ….671..811</t>
  </si>
  <si>
    <t>Const</t>
  </si>
  <si>
    <t>Quad</t>
  </si>
  <si>
    <t>Sin Ampl</t>
  </si>
  <si>
    <t>Sin Omega</t>
  </si>
  <si>
    <t>Phase const</t>
  </si>
  <si>
    <t>deg</t>
  </si>
  <si>
    <t>OEJV 0160</t>
  </si>
  <si>
    <t> 01.03.1997 01:20 </t>
  </si>
  <si>
    <t> -0.0089 </t>
  </si>
  <si>
    <t>?</t>
  </si>
  <si>
    <t> B.Krobusek </t>
  </si>
  <si>
    <t> BBS 114 </t>
  </si>
  <si>
    <t> 13.03.1997 01:47 </t>
  </si>
  <si>
    <t> -0.0065 </t>
  </si>
  <si>
    <t> BBS 115 </t>
  </si>
  <si>
    <t> 23.01.1999 21:31 </t>
  </si>
  <si>
    <t> -0.0074 </t>
  </si>
  <si>
    <t>o</t>
  </si>
  <si>
    <t> K.&amp; M.Rätz </t>
  </si>
  <si>
    <t>BAVM 128 </t>
  </si>
  <si>
    <t> 07.03.2000 14:06 </t>
  </si>
  <si>
    <t> -0.0145 </t>
  </si>
  <si>
    <t>V</t>
  </si>
  <si>
    <t> S.-B.Qian et al. </t>
  </si>
  <si>
    <t> APJ 671,811-820 </t>
  </si>
  <si>
    <t> 05.02.2002 15:27 </t>
  </si>
  <si>
    <t> -0.0180 </t>
  </si>
  <si>
    <t> 06.02.2002 18:38 </t>
  </si>
  <si>
    <t> -0.0169 </t>
  </si>
  <si>
    <t> 07.02.2002 14:59 </t>
  </si>
  <si>
    <t> -0.0171 </t>
  </si>
  <si>
    <t> 07.02.2002 18:26 </t>
  </si>
  <si>
    <t> -0.0148 </t>
  </si>
  <si>
    <t> 09.05.2002 02:24 </t>
  </si>
  <si>
    <t> -0.018 </t>
  </si>
  <si>
    <t> S.Dvorak </t>
  </si>
  <si>
    <t> JAAVSO 39;177 </t>
  </si>
  <si>
    <t> 06.01.2003 09:53 </t>
  </si>
  <si>
    <t> -0.0123 </t>
  </si>
  <si>
    <t> 20.02.2003 19:03 </t>
  </si>
  <si>
    <t> -0.010 </t>
  </si>
  <si>
    <t> E.Blättler </t>
  </si>
  <si>
    <t> BBS 129 </t>
  </si>
  <si>
    <t> 24.02.2003 11:09 </t>
  </si>
  <si>
    <t> -0.0143 </t>
  </si>
  <si>
    <t> Nakajima </t>
  </si>
  <si>
    <t>VSB 42 </t>
  </si>
  <si>
    <t> 15.01.2004 21:33 </t>
  </si>
  <si>
    <t> -0.0126 </t>
  </si>
  <si>
    <t> 16.01.2004 17:59 </t>
  </si>
  <si>
    <t> -0.0098 </t>
  </si>
  <si>
    <t> 24.01.2004 15:55 </t>
  </si>
  <si>
    <t> -0.0124 </t>
  </si>
  <si>
    <t>VSB 43 </t>
  </si>
  <si>
    <t> 15.03.2004 13:23 </t>
  </si>
  <si>
    <t> -0.0112 </t>
  </si>
  <si>
    <t> 15.03.2004 16:49 </t>
  </si>
  <si>
    <t> -0.0092 </t>
  </si>
  <si>
    <t> 17.11.2004 09:17 </t>
  </si>
  <si>
    <t> -0.0122 </t>
  </si>
  <si>
    <t> 20.12.2004 18:08 </t>
  </si>
  <si>
    <t> -0.0070 </t>
  </si>
  <si>
    <t>R</t>
  </si>
  <si>
    <t> -0.0064 </t>
  </si>
  <si>
    <t> 20.12.2004 21:32 </t>
  </si>
  <si>
    <t> 20.12.2004 21:33 </t>
  </si>
  <si>
    <t> -0.0056 </t>
  </si>
  <si>
    <t> 10.02.2007 15:52 </t>
  </si>
  <si>
    <t> -0.0134 </t>
  </si>
  <si>
    <t>Ic</t>
  </si>
  <si>
    <t> K.Nakajima </t>
  </si>
  <si>
    <t>VSB 46 </t>
  </si>
  <si>
    <t> 11.04.2007 21:17 </t>
  </si>
  <si>
    <t> -0.0115 </t>
  </si>
  <si>
    <t>-I</t>
  </si>
  <si>
    <t> F.Agerer </t>
  </si>
  <si>
    <t>BAVM 186 </t>
  </si>
  <si>
    <t> 11.02.2008 22:42 </t>
  </si>
  <si>
    <t>40023</t>
  </si>
  <si>
    <t> -0.0166 </t>
  </si>
  <si>
    <t>BAVM 201 </t>
  </si>
  <si>
    <t> 31.12.2008 09:25 </t>
  </si>
  <si>
    <t>41167</t>
  </si>
  <si>
    <t> -0.0222 </t>
  </si>
  <si>
    <t> R.Diethelm </t>
  </si>
  <si>
    <t>IBVS 5871 </t>
  </si>
  <si>
    <t> 30.01.2009 22:22 </t>
  </si>
  <si>
    <t>41275</t>
  </si>
  <si>
    <t> -0.0183 </t>
  </si>
  <si>
    <t> U.Schmidt </t>
  </si>
  <si>
    <t>BAVM 203 </t>
  </si>
  <si>
    <t> 05.01.2011 08:59 </t>
  </si>
  <si>
    <t>43766.5</t>
  </si>
  <si>
    <t> -0.0187 </t>
  </si>
  <si>
    <t>IBVS 5992 </t>
  </si>
  <si>
    <t> 05.01.2011 12:21 </t>
  </si>
  <si>
    <t>43767</t>
  </si>
  <si>
    <t> -0.0196 </t>
  </si>
  <si>
    <t> 07.02.2011 21:05 </t>
  </si>
  <si>
    <t>43885</t>
  </si>
  <si>
    <t> -0.0192 </t>
  </si>
  <si>
    <t>C</t>
  </si>
  <si>
    <t> V.P?ibik </t>
  </si>
  <si>
    <t>OEJV 0160 </t>
  </si>
  <si>
    <t> 28.02.2011 19:13 </t>
  </si>
  <si>
    <t>43959</t>
  </si>
  <si>
    <t> -0.0190 </t>
  </si>
  <si>
    <t>BAVM 220 </t>
  </si>
  <si>
    <t> 28.02.2011 22:39 </t>
  </si>
  <si>
    <t>43959.5</t>
  </si>
  <si>
    <t> -0.0174 </t>
  </si>
  <si>
    <t> 01.03.2011 01:58 </t>
  </si>
  <si>
    <t>43960</t>
  </si>
  <si>
    <t> -0.0204 </t>
  </si>
  <si>
    <t> 09.04.2011 05:51 </t>
  </si>
  <si>
    <t>44098.5</t>
  </si>
  <si>
    <t> -0.0185 </t>
  </si>
  <si>
    <t> 05.01.2012 09:26 </t>
  </si>
  <si>
    <t>45057.5</t>
  </si>
  <si>
    <t> -0.0146 </t>
  </si>
  <si>
    <t>IBVS 6011 </t>
  </si>
  <si>
    <t>CCD </t>
  </si>
  <si>
    <t>pe </t>
  </si>
  <si>
    <t>Lichtenknecker-Database of the BAV</t>
  </si>
  <si>
    <t>http://www.bav-astro.de/LkDB/index.php</t>
  </si>
  <si>
    <t>IBVS 6012</t>
  </si>
  <si>
    <t>IBVS 6013</t>
  </si>
  <si>
    <t>IBVS 6014</t>
  </si>
  <si>
    <t>IBVS 6015</t>
  </si>
  <si>
    <t>IBVS 6016</t>
  </si>
  <si>
    <t>IBVS 6017</t>
  </si>
  <si>
    <t>IBVS 6018</t>
  </si>
  <si>
    <t>IBVS 6019</t>
  </si>
  <si>
    <t>IBVS 6020</t>
  </si>
  <si>
    <t>IBVS 6021</t>
  </si>
  <si>
    <t>IBVS 6022</t>
  </si>
  <si>
    <t>Kreiner</t>
  </si>
  <si>
    <t>pg</t>
  </si>
  <si>
    <t>vis</t>
  </si>
  <si>
    <t>PE</t>
  </si>
  <si>
    <t>OEJV 0179</t>
  </si>
  <si>
    <t>BAD?</t>
  </si>
  <si>
    <t>All files 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</si>
</sst>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Arial"/>
      <family val="2"/>
    </font>
    <font>
      <strike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2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1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7" fillId="0" borderId="0" xfId="0" applyFont="1" applyAlignmen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NumberFormat="1" applyFont="1" applyAlignment="1">
      <alignment horizontal="left"/>
    </xf>
    <xf numFmtId="0" fontId="5" fillId="25" borderId="5" xfId="0" applyFont="1" applyFill="1" applyBorder="1" applyAlignment="1">
      <alignment horizontal="left" vertical="top" wrapText="1" indent="1"/>
    </xf>
    <xf numFmtId="0" fontId="5" fillId="25" borderId="5" xfId="0" applyFont="1" applyFill="1" applyBorder="1" applyAlignment="1">
      <alignment horizontal="center" vertical="top" wrapText="1"/>
    </xf>
    <xf numFmtId="0" fontId="5" fillId="25" borderId="5" xfId="0" applyFont="1" applyFill="1" applyBorder="1" applyAlignment="1">
      <alignment horizontal="right" vertical="top" wrapText="1"/>
    </xf>
    <xf numFmtId="0" fontId="5" fillId="25" borderId="5" xfId="0" applyFont="1" applyFill="1" applyBorder="1" applyAlignment="1">
      <alignment horizontal="left" vertical="top" wrapText="1"/>
    </xf>
    <xf numFmtId="0" fontId="20" fillId="25" borderId="5" xfId="38" applyFill="1" applyBorder="1" applyAlignment="1" applyProtection="1">
      <alignment horizontal="left" vertical="top" wrapText="1"/>
    </xf>
    <xf numFmtId="0" fontId="21" fillId="0" borderId="0" xfId="0" applyFont="1" applyAlignment="1"/>
    <xf numFmtId="0" fontId="20" fillId="0" borderId="0" xfId="38" applyAlignment="1" applyProtection="1"/>
    <xf numFmtId="0" fontId="18" fillId="26" borderId="0" xfId="0" applyFont="1" applyFill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25" borderId="0" xfId="0" applyFont="1" applyFill="1" applyBorder="1" applyAlignment="1">
      <alignment horizontal="left" vertical="top" wrapText="1"/>
    </xf>
    <xf numFmtId="0" fontId="5" fillId="25" borderId="0" xfId="0" applyFont="1" applyFill="1" applyAlignment="1">
      <alignment horizontal="left" vertical="top" wrapText="1"/>
    </xf>
    <xf numFmtId="0" fontId="20" fillId="25" borderId="0" xfId="38" applyFill="1" applyBorder="1" applyAlignment="1" applyProtection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25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22" fillId="0" borderId="0" xfId="0" applyFont="1" applyAlignment="1"/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NumberFormat="1" applyFont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Border="1">
      <alignment vertical="top"/>
    </xf>
    <xf numFmtId="0" fontId="39" fillId="25" borderId="0" xfId="38" applyFont="1" applyFill="1" applyBorder="1" applyAlignment="1" applyProtection="1">
      <alignment horizontal="left" vertical="top" wrapText="1"/>
    </xf>
    <xf numFmtId="0" fontId="38" fillId="25" borderId="0" xfId="0" applyFont="1" applyFill="1" applyAlignment="1">
      <alignment horizontal="center" vertical="top" wrapText="1"/>
    </xf>
    <xf numFmtId="0" fontId="38" fillId="25" borderId="0" xfId="0" applyFont="1" applyFill="1" applyAlignment="1">
      <alignment horizontal="left" vertical="top" wrapText="1"/>
    </xf>
    <xf numFmtId="0" fontId="38" fillId="25" borderId="0" xfId="0" applyFont="1" applyFill="1" applyBorder="1" applyAlignment="1">
      <alignment horizontal="left" vertical="top" wrapText="1"/>
    </xf>
    <xf numFmtId="0" fontId="38" fillId="0" borderId="0" xfId="0" applyFont="1" applyAlignment="1">
      <alignment horizontal="center" wrapText="1"/>
    </xf>
    <xf numFmtId="0" fontId="38" fillId="0" borderId="5" xfId="0" applyFont="1" applyBorder="1" applyAlignment="1">
      <alignment horizontal="left"/>
    </xf>
    <xf numFmtId="0" fontId="38" fillId="0" borderId="5" xfId="0" applyFont="1" applyBorder="1" applyAlignment="1">
      <alignment horizontal="center"/>
    </xf>
    <xf numFmtId="0" fontId="39" fillId="25" borderId="5" xfId="38" applyFont="1" applyFill="1" applyBorder="1" applyAlignment="1" applyProtection="1">
      <alignment horizontal="left" vertical="top" wrapText="1"/>
    </xf>
    <xf numFmtId="0" fontId="38" fillId="25" borderId="5" xfId="0" applyFont="1" applyFill="1" applyBorder="1" applyAlignment="1">
      <alignment horizontal="center" vertical="top" wrapText="1"/>
    </xf>
    <xf numFmtId="0" fontId="38" fillId="25" borderId="5" xfId="0" applyFont="1" applyFill="1" applyBorder="1" applyAlignment="1">
      <alignment horizontal="left" vertical="top" wrapText="1"/>
    </xf>
    <xf numFmtId="0" fontId="38" fillId="0" borderId="5" xfId="0" applyFont="1" applyBorder="1" applyAlignment="1">
      <alignment horizontal="left" vertical="center"/>
    </xf>
    <xf numFmtId="0" fontId="38" fillId="0" borderId="5" xfId="0" applyFont="1" applyBorder="1" applyAlignment="1">
      <alignment horizontal="center" vertical="center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6" fillId="0" borderId="0" xfId="0" applyFont="1" applyAlignment="1"/>
    <xf numFmtId="0" fontId="40" fillId="0" borderId="0" xfId="0" applyFont="1" applyAlignment="1">
      <alignment horizontal="center"/>
    </xf>
    <xf numFmtId="0" fontId="38" fillId="0" borderId="0" xfId="42" applyNumberFormat="1" applyFont="1" applyAlignment="1">
      <alignment horizontal="left" wrapText="1"/>
    </xf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24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2" fillId="0" borderId="0" xfId="0" applyFont="1" applyAlignment="1">
      <alignment horizontal="left" vertical="center"/>
    </xf>
    <xf numFmtId="0" fontId="5" fillId="25" borderId="0" xfId="0" applyFont="1" applyFill="1" applyBorder="1" applyAlignment="1">
      <alignment horizontal="left" vertical="center" wrapText="1"/>
    </xf>
    <xf numFmtId="0" fontId="5" fillId="25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25" borderId="0" xfId="38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24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0" fillId="25" borderId="5" xfId="38" applyFill="1" applyBorder="1" applyAlignment="1" applyProtection="1">
      <alignment horizontal="left" vertical="center" wrapText="1"/>
    </xf>
    <xf numFmtId="0" fontId="5" fillId="25" borderId="5" xfId="0" applyFont="1" applyFill="1" applyBorder="1" applyAlignment="1">
      <alignment horizontal="center" vertical="center" wrapText="1"/>
    </xf>
    <xf numFmtId="0" fontId="5" fillId="25" borderId="5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38" fillId="0" borderId="0" xfId="42" applyFont="1" applyAlignment="1">
      <alignment vertical="center"/>
    </xf>
    <xf numFmtId="0" fontId="38" fillId="0" borderId="0" xfId="42" applyFont="1" applyAlignment="1">
      <alignment horizontal="center" vertical="center"/>
    </xf>
    <xf numFmtId="0" fontId="38" fillId="0" borderId="0" xfId="42" applyFont="1" applyAlignment="1">
      <alignment horizontal="left" vertical="center"/>
    </xf>
    <xf numFmtId="0" fontId="38" fillId="0" borderId="0" xfId="42" applyFont="1" applyAlignment="1">
      <alignment vertical="center" wrapText="1"/>
    </xf>
    <xf numFmtId="0" fontId="38" fillId="0" borderId="0" xfId="42" applyFont="1" applyAlignment="1">
      <alignment horizontal="center" vertical="center" wrapText="1"/>
    </xf>
    <xf numFmtId="0" fontId="38" fillId="0" borderId="0" xfId="42" applyFont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AD Cnc - O-C Diagr.</a:t>
            </a:r>
          </a:p>
        </c:rich>
      </c:tx>
      <c:layout>
        <c:manualLayout>
          <c:xMode val="edge"/>
          <c:yMode val="edge"/>
          <c:x val="0.3839150227617602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15174506828528"/>
          <c:y val="0.14723926380368099"/>
          <c:w val="0.8512898330804249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1'!$F$21:$F$980</c:f>
              <c:numCache>
                <c:formatCode>General</c:formatCode>
                <c:ptCount val="960"/>
                <c:pt idx="0">
                  <c:v>-6467.5</c:v>
                </c:pt>
                <c:pt idx="1">
                  <c:v>0</c:v>
                </c:pt>
                <c:pt idx="2">
                  <c:v>12843.5</c:v>
                </c:pt>
                <c:pt idx="3">
                  <c:v>12844</c:v>
                </c:pt>
                <c:pt idx="4">
                  <c:v>12854.5</c:v>
                </c:pt>
                <c:pt idx="5">
                  <c:v>12857.5</c:v>
                </c:pt>
                <c:pt idx="6">
                  <c:v>12858</c:v>
                </c:pt>
                <c:pt idx="7">
                  <c:v>25876</c:v>
                </c:pt>
                <c:pt idx="8">
                  <c:v>25918.5</c:v>
                </c:pt>
                <c:pt idx="9">
                  <c:v>25918.5</c:v>
                </c:pt>
                <c:pt idx="10">
                  <c:v>28330</c:v>
                </c:pt>
                <c:pt idx="11">
                  <c:v>29637.5</c:v>
                </c:pt>
                <c:pt idx="12">
                  <c:v>29638</c:v>
                </c:pt>
                <c:pt idx="13">
                  <c:v>29638.5</c:v>
                </c:pt>
                <c:pt idx="14">
                  <c:v>29775.5</c:v>
                </c:pt>
                <c:pt idx="15">
                  <c:v>32251.5</c:v>
                </c:pt>
                <c:pt idx="16">
                  <c:v>32255.5</c:v>
                </c:pt>
                <c:pt idx="17">
                  <c:v>32258.5</c:v>
                </c:pt>
                <c:pt idx="18">
                  <c:v>32259</c:v>
                </c:pt>
                <c:pt idx="19">
                  <c:v>32578.5</c:v>
                </c:pt>
                <c:pt idx="20">
                  <c:v>33435.5</c:v>
                </c:pt>
                <c:pt idx="21">
                  <c:v>33596</c:v>
                </c:pt>
                <c:pt idx="22">
                  <c:v>33609</c:v>
                </c:pt>
                <c:pt idx="23">
                  <c:v>34760</c:v>
                </c:pt>
                <c:pt idx="24">
                  <c:v>34763</c:v>
                </c:pt>
                <c:pt idx="25">
                  <c:v>34791</c:v>
                </c:pt>
                <c:pt idx="26">
                  <c:v>34971</c:v>
                </c:pt>
                <c:pt idx="27">
                  <c:v>34971.5</c:v>
                </c:pt>
                <c:pt idx="28">
                  <c:v>35844</c:v>
                </c:pt>
                <c:pt idx="29">
                  <c:v>35962</c:v>
                </c:pt>
                <c:pt idx="30">
                  <c:v>35962</c:v>
                </c:pt>
                <c:pt idx="31">
                  <c:v>35962</c:v>
                </c:pt>
                <c:pt idx="32">
                  <c:v>35962.5</c:v>
                </c:pt>
                <c:pt idx="33">
                  <c:v>35962.5</c:v>
                </c:pt>
                <c:pt idx="34">
                  <c:v>35962.5</c:v>
                </c:pt>
                <c:pt idx="35">
                  <c:v>38727.5</c:v>
                </c:pt>
                <c:pt idx="36">
                  <c:v>38940.5</c:v>
                </c:pt>
                <c:pt idx="37">
                  <c:v>40023</c:v>
                </c:pt>
                <c:pt idx="38">
                  <c:v>41167</c:v>
                </c:pt>
                <c:pt idx="39">
                  <c:v>41275</c:v>
                </c:pt>
                <c:pt idx="40">
                  <c:v>43766.5</c:v>
                </c:pt>
                <c:pt idx="41">
                  <c:v>43767</c:v>
                </c:pt>
                <c:pt idx="42">
                  <c:v>43885</c:v>
                </c:pt>
                <c:pt idx="43">
                  <c:v>43959</c:v>
                </c:pt>
                <c:pt idx="44">
                  <c:v>43959</c:v>
                </c:pt>
                <c:pt idx="45">
                  <c:v>43959.5</c:v>
                </c:pt>
                <c:pt idx="46">
                  <c:v>43960</c:v>
                </c:pt>
                <c:pt idx="47">
                  <c:v>44098.5</c:v>
                </c:pt>
                <c:pt idx="48">
                  <c:v>45057.5</c:v>
                </c:pt>
                <c:pt idx="49">
                  <c:v>49300</c:v>
                </c:pt>
                <c:pt idx="50">
                  <c:v>48957</c:v>
                </c:pt>
              </c:numCache>
            </c:numRef>
          </c:xVal>
          <c:yVal>
            <c:numRef>
              <c:f>'Active 1'!$H$21:$H$980</c:f>
              <c:numCache>
                <c:formatCode>General</c:formatCode>
                <c:ptCount val="960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DE-4320-997C-CDB753AFC07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1'!$D$21:$D$980</c:f>
                <c:numCache>
                  <c:formatCode>General</c:formatCode>
                  <c:ptCount val="9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1'!$D$21:$D$980</c:f>
                <c:numCache>
                  <c:formatCode>General</c:formatCode>
                  <c:ptCount val="9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1'!$F$21:$F$980</c:f>
              <c:numCache>
                <c:formatCode>General</c:formatCode>
                <c:ptCount val="960"/>
                <c:pt idx="0">
                  <c:v>-6467.5</c:v>
                </c:pt>
                <c:pt idx="1">
                  <c:v>0</c:v>
                </c:pt>
                <c:pt idx="2">
                  <c:v>12843.5</c:v>
                </c:pt>
                <c:pt idx="3">
                  <c:v>12844</c:v>
                </c:pt>
                <c:pt idx="4">
                  <c:v>12854.5</c:v>
                </c:pt>
                <c:pt idx="5">
                  <c:v>12857.5</c:v>
                </c:pt>
                <c:pt idx="6">
                  <c:v>12858</c:v>
                </c:pt>
                <c:pt idx="7">
                  <c:v>25876</c:v>
                </c:pt>
                <c:pt idx="8">
                  <c:v>25918.5</c:v>
                </c:pt>
                <c:pt idx="9">
                  <c:v>25918.5</c:v>
                </c:pt>
                <c:pt idx="10">
                  <c:v>28330</c:v>
                </c:pt>
                <c:pt idx="11">
                  <c:v>29637.5</c:v>
                </c:pt>
                <c:pt idx="12">
                  <c:v>29638</c:v>
                </c:pt>
                <c:pt idx="13">
                  <c:v>29638.5</c:v>
                </c:pt>
                <c:pt idx="14">
                  <c:v>29775.5</c:v>
                </c:pt>
                <c:pt idx="15">
                  <c:v>32251.5</c:v>
                </c:pt>
                <c:pt idx="16">
                  <c:v>32255.5</c:v>
                </c:pt>
                <c:pt idx="17">
                  <c:v>32258.5</c:v>
                </c:pt>
                <c:pt idx="18">
                  <c:v>32259</c:v>
                </c:pt>
                <c:pt idx="19">
                  <c:v>32578.5</c:v>
                </c:pt>
                <c:pt idx="20">
                  <c:v>33435.5</c:v>
                </c:pt>
                <c:pt idx="21">
                  <c:v>33596</c:v>
                </c:pt>
                <c:pt idx="22">
                  <c:v>33609</c:v>
                </c:pt>
                <c:pt idx="23">
                  <c:v>34760</c:v>
                </c:pt>
                <c:pt idx="24">
                  <c:v>34763</c:v>
                </c:pt>
                <c:pt idx="25">
                  <c:v>34791</c:v>
                </c:pt>
                <c:pt idx="26">
                  <c:v>34971</c:v>
                </c:pt>
                <c:pt idx="27">
                  <c:v>34971.5</c:v>
                </c:pt>
                <c:pt idx="28">
                  <c:v>35844</c:v>
                </c:pt>
                <c:pt idx="29">
                  <c:v>35962</c:v>
                </c:pt>
                <c:pt idx="30">
                  <c:v>35962</c:v>
                </c:pt>
                <c:pt idx="31">
                  <c:v>35962</c:v>
                </c:pt>
                <c:pt idx="32">
                  <c:v>35962.5</c:v>
                </c:pt>
                <c:pt idx="33">
                  <c:v>35962.5</c:v>
                </c:pt>
                <c:pt idx="34">
                  <c:v>35962.5</c:v>
                </c:pt>
                <c:pt idx="35">
                  <c:v>38727.5</c:v>
                </c:pt>
                <c:pt idx="36">
                  <c:v>38940.5</c:v>
                </c:pt>
                <c:pt idx="37">
                  <c:v>40023</c:v>
                </c:pt>
                <c:pt idx="38">
                  <c:v>41167</c:v>
                </c:pt>
                <c:pt idx="39">
                  <c:v>41275</c:v>
                </c:pt>
                <c:pt idx="40">
                  <c:v>43766.5</c:v>
                </c:pt>
                <c:pt idx="41">
                  <c:v>43767</c:v>
                </c:pt>
                <c:pt idx="42">
                  <c:v>43885</c:v>
                </c:pt>
                <c:pt idx="43">
                  <c:v>43959</c:v>
                </c:pt>
                <c:pt idx="44">
                  <c:v>43959</c:v>
                </c:pt>
                <c:pt idx="45">
                  <c:v>43959.5</c:v>
                </c:pt>
                <c:pt idx="46">
                  <c:v>43960</c:v>
                </c:pt>
                <c:pt idx="47">
                  <c:v>44098.5</c:v>
                </c:pt>
                <c:pt idx="48">
                  <c:v>45057.5</c:v>
                </c:pt>
                <c:pt idx="49">
                  <c:v>49300</c:v>
                </c:pt>
                <c:pt idx="50">
                  <c:v>48957</c:v>
                </c:pt>
              </c:numCache>
            </c:numRef>
          </c:xVal>
          <c:yVal>
            <c:numRef>
              <c:f>'Active 1'!$I$21:$I$980</c:f>
              <c:numCache>
                <c:formatCode>General</c:formatCode>
                <c:ptCount val="960"/>
                <c:pt idx="7">
                  <c:v>-5.2756000004592352E-3</c:v>
                </c:pt>
                <c:pt idx="8">
                  <c:v>-3.4448500009602867E-3</c:v>
                </c:pt>
                <c:pt idx="21">
                  <c:v>-5.2075999992666766E-3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DE-4320-997C-CDB753AFC07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1'!$D$21:$D$42</c:f>
                <c:numCache>
                  <c:formatCode>General</c:formatCode>
                  <c:ptCount val="22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1'!$F$21:$F$980</c:f>
              <c:numCache>
                <c:formatCode>General</c:formatCode>
                <c:ptCount val="960"/>
                <c:pt idx="0">
                  <c:v>-6467.5</c:v>
                </c:pt>
                <c:pt idx="1">
                  <c:v>0</c:v>
                </c:pt>
                <c:pt idx="2">
                  <c:v>12843.5</c:v>
                </c:pt>
                <c:pt idx="3">
                  <c:v>12844</c:v>
                </c:pt>
                <c:pt idx="4">
                  <c:v>12854.5</c:v>
                </c:pt>
                <c:pt idx="5">
                  <c:v>12857.5</c:v>
                </c:pt>
                <c:pt idx="6">
                  <c:v>12858</c:v>
                </c:pt>
                <c:pt idx="7">
                  <c:v>25876</c:v>
                </c:pt>
                <c:pt idx="8">
                  <c:v>25918.5</c:v>
                </c:pt>
                <c:pt idx="9">
                  <c:v>25918.5</c:v>
                </c:pt>
                <c:pt idx="10">
                  <c:v>28330</c:v>
                </c:pt>
                <c:pt idx="11">
                  <c:v>29637.5</c:v>
                </c:pt>
                <c:pt idx="12">
                  <c:v>29638</c:v>
                </c:pt>
                <c:pt idx="13">
                  <c:v>29638.5</c:v>
                </c:pt>
                <c:pt idx="14">
                  <c:v>29775.5</c:v>
                </c:pt>
                <c:pt idx="15">
                  <c:v>32251.5</c:v>
                </c:pt>
                <c:pt idx="16">
                  <c:v>32255.5</c:v>
                </c:pt>
                <c:pt idx="17">
                  <c:v>32258.5</c:v>
                </c:pt>
                <c:pt idx="18">
                  <c:v>32259</c:v>
                </c:pt>
                <c:pt idx="19">
                  <c:v>32578.5</c:v>
                </c:pt>
                <c:pt idx="20">
                  <c:v>33435.5</c:v>
                </c:pt>
                <c:pt idx="21">
                  <c:v>33596</c:v>
                </c:pt>
                <c:pt idx="22">
                  <c:v>33609</c:v>
                </c:pt>
                <c:pt idx="23">
                  <c:v>34760</c:v>
                </c:pt>
                <c:pt idx="24">
                  <c:v>34763</c:v>
                </c:pt>
                <c:pt idx="25">
                  <c:v>34791</c:v>
                </c:pt>
                <c:pt idx="26">
                  <c:v>34971</c:v>
                </c:pt>
                <c:pt idx="27">
                  <c:v>34971.5</c:v>
                </c:pt>
                <c:pt idx="28">
                  <c:v>35844</c:v>
                </c:pt>
                <c:pt idx="29">
                  <c:v>35962</c:v>
                </c:pt>
                <c:pt idx="30">
                  <c:v>35962</c:v>
                </c:pt>
                <c:pt idx="31">
                  <c:v>35962</c:v>
                </c:pt>
                <c:pt idx="32">
                  <c:v>35962.5</c:v>
                </c:pt>
                <c:pt idx="33">
                  <c:v>35962.5</c:v>
                </c:pt>
                <c:pt idx="34">
                  <c:v>35962.5</c:v>
                </c:pt>
                <c:pt idx="35">
                  <c:v>38727.5</c:v>
                </c:pt>
                <c:pt idx="36">
                  <c:v>38940.5</c:v>
                </c:pt>
                <c:pt idx="37">
                  <c:v>40023</c:v>
                </c:pt>
                <c:pt idx="38">
                  <c:v>41167</c:v>
                </c:pt>
                <c:pt idx="39">
                  <c:v>41275</c:v>
                </c:pt>
                <c:pt idx="40">
                  <c:v>43766.5</c:v>
                </c:pt>
                <c:pt idx="41">
                  <c:v>43767</c:v>
                </c:pt>
                <c:pt idx="42">
                  <c:v>43885</c:v>
                </c:pt>
                <c:pt idx="43">
                  <c:v>43959</c:v>
                </c:pt>
                <c:pt idx="44">
                  <c:v>43959</c:v>
                </c:pt>
                <c:pt idx="45">
                  <c:v>43959.5</c:v>
                </c:pt>
                <c:pt idx="46">
                  <c:v>43960</c:v>
                </c:pt>
                <c:pt idx="47">
                  <c:v>44098.5</c:v>
                </c:pt>
                <c:pt idx="48">
                  <c:v>45057.5</c:v>
                </c:pt>
                <c:pt idx="49">
                  <c:v>49300</c:v>
                </c:pt>
                <c:pt idx="50">
                  <c:v>48957</c:v>
                </c:pt>
              </c:numCache>
            </c:numRef>
          </c:xVal>
          <c:yVal>
            <c:numRef>
              <c:f>'Active 1'!$J$21:$J$980</c:f>
              <c:numCache>
                <c:formatCode>General</c:formatCode>
                <c:ptCount val="960"/>
                <c:pt idx="0">
                  <c:v>-1.5038250006909948E-2</c:v>
                </c:pt>
                <c:pt idx="10">
                  <c:v>-3.4729999970295466E-3</c:v>
                </c:pt>
                <c:pt idx="36">
                  <c:v>-6.0830500005977228E-3</c:v>
                </c:pt>
                <c:pt idx="37">
                  <c:v>-1.0976300000038464E-2</c:v>
                </c:pt>
                <c:pt idx="44">
                  <c:v>-1.2737900004140101E-2</c:v>
                </c:pt>
                <c:pt idx="45">
                  <c:v>-1.1206949995539617E-2</c:v>
                </c:pt>
                <c:pt idx="46">
                  <c:v>-1.4275999994424637E-2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DE-4320-997C-CDB753AFC07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1'!$D$21:$D$80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1'!$F$21:$F$980</c:f>
              <c:numCache>
                <c:formatCode>General</c:formatCode>
                <c:ptCount val="960"/>
                <c:pt idx="0">
                  <c:v>-6467.5</c:v>
                </c:pt>
                <c:pt idx="1">
                  <c:v>0</c:v>
                </c:pt>
                <c:pt idx="2">
                  <c:v>12843.5</c:v>
                </c:pt>
                <c:pt idx="3">
                  <c:v>12844</c:v>
                </c:pt>
                <c:pt idx="4">
                  <c:v>12854.5</c:v>
                </c:pt>
                <c:pt idx="5">
                  <c:v>12857.5</c:v>
                </c:pt>
                <c:pt idx="6">
                  <c:v>12858</c:v>
                </c:pt>
                <c:pt idx="7">
                  <c:v>25876</c:v>
                </c:pt>
                <c:pt idx="8">
                  <c:v>25918.5</c:v>
                </c:pt>
                <c:pt idx="9">
                  <c:v>25918.5</c:v>
                </c:pt>
                <c:pt idx="10">
                  <c:v>28330</c:v>
                </c:pt>
                <c:pt idx="11">
                  <c:v>29637.5</c:v>
                </c:pt>
                <c:pt idx="12">
                  <c:v>29638</c:v>
                </c:pt>
                <c:pt idx="13">
                  <c:v>29638.5</c:v>
                </c:pt>
                <c:pt idx="14">
                  <c:v>29775.5</c:v>
                </c:pt>
                <c:pt idx="15">
                  <c:v>32251.5</c:v>
                </c:pt>
                <c:pt idx="16">
                  <c:v>32255.5</c:v>
                </c:pt>
                <c:pt idx="17">
                  <c:v>32258.5</c:v>
                </c:pt>
                <c:pt idx="18">
                  <c:v>32259</c:v>
                </c:pt>
                <c:pt idx="19">
                  <c:v>32578.5</c:v>
                </c:pt>
                <c:pt idx="20">
                  <c:v>33435.5</c:v>
                </c:pt>
                <c:pt idx="21">
                  <c:v>33596</c:v>
                </c:pt>
                <c:pt idx="22">
                  <c:v>33609</c:v>
                </c:pt>
                <c:pt idx="23">
                  <c:v>34760</c:v>
                </c:pt>
                <c:pt idx="24">
                  <c:v>34763</c:v>
                </c:pt>
                <c:pt idx="25">
                  <c:v>34791</c:v>
                </c:pt>
                <c:pt idx="26">
                  <c:v>34971</c:v>
                </c:pt>
                <c:pt idx="27">
                  <c:v>34971.5</c:v>
                </c:pt>
                <c:pt idx="28">
                  <c:v>35844</c:v>
                </c:pt>
                <c:pt idx="29">
                  <c:v>35962</c:v>
                </c:pt>
                <c:pt idx="30">
                  <c:v>35962</c:v>
                </c:pt>
                <c:pt idx="31">
                  <c:v>35962</c:v>
                </c:pt>
                <c:pt idx="32">
                  <c:v>35962.5</c:v>
                </c:pt>
                <c:pt idx="33">
                  <c:v>35962.5</c:v>
                </c:pt>
                <c:pt idx="34">
                  <c:v>35962.5</c:v>
                </c:pt>
                <c:pt idx="35">
                  <c:v>38727.5</c:v>
                </c:pt>
                <c:pt idx="36">
                  <c:v>38940.5</c:v>
                </c:pt>
                <c:pt idx="37">
                  <c:v>40023</c:v>
                </c:pt>
                <c:pt idx="38">
                  <c:v>41167</c:v>
                </c:pt>
                <c:pt idx="39">
                  <c:v>41275</c:v>
                </c:pt>
                <c:pt idx="40">
                  <c:v>43766.5</c:v>
                </c:pt>
                <c:pt idx="41">
                  <c:v>43767</c:v>
                </c:pt>
                <c:pt idx="42">
                  <c:v>43885</c:v>
                </c:pt>
                <c:pt idx="43">
                  <c:v>43959</c:v>
                </c:pt>
                <c:pt idx="44">
                  <c:v>43959</c:v>
                </c:pt>
                <c:pt idx="45">
                  <c:v>43959.5</c:v>
                </c:pt>
                <c:pt idx="46">
                  <c:v>43960</c:v>
                </c:pt>
                <c:pt idx="47">
                  <c:v>44098.5</c:v>
                </c:pt>
                <c:pt idx="48">
                  <c:v>45057.5</c:v>
                </c:pt>
                <c:pt idx="49">
                  <c:v>49300</c:v>
                </c:pt>
                <c:pt idx="50">
                  <c:v>48957</c:v>
                </c:pt>
              </c:numCache>
            </c:numRef>
          </c:xVal>
          <c:yVal>
            <c:numRef>
              <c:f>'Active 1'!$K$21:$K$980</c:f>
              <c:numCache>
                <c:formatCode>General</c:formatCode>
                <c:ptCount val="960"/>
                <c:pt idx="2">
                  <c:v>-1.2485439998272341E-2</c:v>
                </c:pt>
                <c:pt idx="3">
                  <c:v>-1.1754560000554193E-2</c:v>
                </c:pt>
                <c:pt idx="4">
                  <c:v>-1.1806079994130414E-2</c:v>
                </c:pt>
                <c:pt idx="5">
                  <c:v>-1.2520800002675969E-2</c:v>
                </c:pt>
                <c:pt idx="6">
                  <c:v>-1.1289920003036968E-2</c:v>
                </c:pt>
                <c:pt idx="9">
                  <c:v>-2.8448500015656464E-3</c:v>
                </c:pt>
                <c:pt idx="11">
                  <c:v>-4.8387499991804361E-3</c:v>
                </c:pt>
                <c:pt idx="12">
                  <c:v>-5.2078000007895753E-3</c:v>
                </c:pt>
                <c:pt idx="13">
                  <c:v>-4.3768499963334762E-3</c:v>
                </c:pt>
                <c:pt idx="14">
                  <c:v>-1.0296549997292459E-2</c:v>
                </c:pt>
                <c:pt idx="15">
                  <c:v>-1.3532149998354726E-2</c:v>
                </c:pt>
                <c:pt idx="16">
                  <c:v>-1.2384549998387229E-2</c:v>
                </c:pt>
                <c:pt idx="17">
                  <c:v>-1.2598850000358652E-2</c:v>
                </c:pt>
                <c:pt idx="18">
                  <c:v>-1.0267899997415952E-2</c:v>
                </c:pt>
                <c:pt idx="19">
                  <c:v>-1.3190849997045007E-2</c:v>
                </c:pt>
                <c:pt idx="20">
                  <c:v>-7.6425500010373071E-3</c:v>
                </c:pt>
                <c:pt idx="22">
                  <c:v>-9.6029000051203184E-3</c:v>
                </c:pt>
                <c:pt idx="23">
                  <c:v>-7.7559999990626238E-3</c:v>
                </c:pt>
                <c:pt idx="24">
                  <c:v>-4.9702999967848882E-3</c:v>
                </c:pt>
                <c:pt idx="25">
                  <c:v>-7.5371000057202764E-3</c:v>
                </c:pt>
                <c:pt idx="26">
                  <c:v>-6.2950999999884516E-3</c:v>
                </c:pt>
                <c:pt idx="27">
                  <c:v>-4.2641499967430718E-3</c:v>
                </c:pt>
                <c:pt idx="28">
                  <c:v>-7.1563999954378232E-3</c:v>
                </c:pt>
                <c:pt idx="29">
                  <c:v>-5.8521999962977134E-3</c:v>
                </c:pt>
                <c:pt idx="30">
                  <c:v>-1.9522000002325512E-3</c:v>
                </c:pt>
                <c:pt idx="31">
                  <c:v>-1.3521999935619533E-3</c:v>
                </c:pt>
                <c:pt idx="32">
                  <c:v>-5.121250003867317E-3</c:v>
                </c:pt>
                <c:pt idx="33">
                  <c:v>-1.3212500052759424E-3</c:v>
                </c:pt>
                <c:pt idx="34">
                  <c:v>-5.2125000365776941E-4</c:v>
                </c:pt>
                <c:pt idx="35">
                  <c:v>-7.9677499961690046E-3</c:v>
                </c:pt>
                <c:pt idx="38">
                  <c:v>-1.6462699997646268E-2</c:v>
                </c:pt>
                <c:pt idx="39">
                  <c:v>-1.2477500000386499E-2</c:v>
                </c:pt>
                <c:pt idx="40">
                  <c:v>-1.2553650005429517E-2</c:v>
                </c:pt>
                <c:pt idx="41">
                  <c:v>-1.3422700001683552E-2</c:v>
                </c:pt>
                <c:pt idx="42">
                  <c:v>-1.3018500001635402E-2</c:v>
                </c:pt>
                <c:pt idx="43">
                  <c:v>-1.2837900001613889E-2</c:v>
                </c:pt>
                <c:pt idx="47">
                  <c:v>-1.2302850002015475E-2</c:v>
                </c:pt>
                <c:pt idx="48">
                  <c:v>-8.3407499987515621E-3</c:v>
                </c:pt>
                <c:pt idx="49">
                  <c:v>-1.5630000001692679E-2</c:v>
                </c:pt>
                <c:pt idx="50">
                  <c:v>-9.9516999980551191E-3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DE-4320-997C-CDB753AFC07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1'!$D$21:$D$80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1'!$F$21:$F$980</c:f>
              <c:numCache>
                <c:formatCode>General</c:formatCode>
                <c:ptCount val="960"/>
                <c:pt idx="0">
                  <c:v>-6467.5</c:v>
                </c:pt>
                <c:pt idx="1">
                  <c:v>0</c:v>
                </c:pt>
                <c:pt idx="2">
                  <c:v>12843.5</c:v>
                </c:pt>
                <c:pt idx="3">
                  <c:v>12844</c:v>
                </c:pt>
                <c:pt idx="4">
                  <c:v>12854.5</c:v>
                </c:pt>
                <c:pt idx="5">
                  <c:v>12857.5</c:v>
                </c:pt>
                <c:pt idx="6">
                  <c:v>12858</c:v>
                </c:pt>
                <c:pt idx="7">
                  <c:v>25876</c:v>
                </c:pt>
                <c:pt idx="8">
                  <c:v>25918.5</c:v>
                </c:pt>
                <c:pt idx="9">
                  <c:v>25918.5</c:v>
                </c:pt>
                <c:pt idx="10">
                  <c:v>28330</c:v>
                </c:pt>
                <c:pt idx="11">
                  <c:v>29637.5</c:v>
                </c:pt>
                <c:pt idx="12">
                  <c:v>29638</c:v>
                </c:pt>
                <c:pt idx="13">
                  <c:v>29638.5</c:v>
                </c:pt>
                <c:pt idx="14">
                  <c:v>29775.5</c:v>
                </c:pt>
                <c:pt idx="15">
                  <c:v>32251.5</c:v>
                </c:pt>
                <c:pt idx="16">
                  <c:v>32255.5</c:v>
                </c:pt>
                <c:pt idx="17">
                  <c:v>32258.5</c:v>
                </c:pt>
                <c:pt idx="18">
                  <c:v>32259</c:v>
                </c:pt>
                <c:pt idx="19">
                  <c:v>32578.5</c:v>
                </c:pt>
                <c:pt idx="20">
                  <c:v>33435.5</c:v>
                </c:pt>
                <c:pt idx="21">
                  <c:v>33596</c:v>
                </c:pt>
                <c:pt idx="22">
                  <c:v>33609</c:v>
                </c:pt>
                <c:pt idx="23">
                  <c:v>34760</c:v>
                </c:pt>
                <c:pt idx="24">
                  <c:v>34763</c:v>
                </c:pt>
                <c:pt idx="25">
                  <c:v>34791</c:v>
                </c:pt>
                <c:pt idx="26">
                  <c:v>34971</c:v>
                </c:pt>
                <c:pt idx="27">
                  <c:v>34971.5</c:v>
                </c:pt>
                <c:pt idx="28">
                  <c:v>35844</c:v>
                </c:pt>
                <c:pt idx="29">
                  <c:v>35962</c:v>
                </c:pt>
                <c:pt idx="30">
                  <c:v>35962</c:v>
                </c:pt>
                <c:pt idx="31">
                  <c:v>35962</c:v>
                </c:pt>
                <c:pt idx="32">
                  <c:v>35962.5</c:v>
                </c:pt>
                <c:pt idx="33">
                  <c:v>35962.5</c:v>
                </c:pt>
                <c:pt idx="34">
                  <c:v>35962.5</c:v>
                </c:pt>
                <c:pt idx="35">
                  <c:v>38727.5</c:v>
                </c:pt>
                <c:pt idx="36">
                  <c:v>38940.5</c:v>
                </c:pt>
                <c:pt idx="37">
                  <c:v>40023</c:v>
                </c:pt>
                <c:pt idx="38">
                  <c:v>41167</c:v>
                </c:pt>
                <c:pt idx="39">
                  <c:v>41275</c:v>
                </c:pt>
                <c:pt idx="40">
                  <c:v>43766.5</c:v>
                </c:pt>
                <c:pt idx="41">
                  <c:v>43767</c:v>
                </c:pt>
                <c:pt idx="42">
                  <c:v>43885</c:v>
                </c:pt>
                <c:pt idx="43">
                  <c:v>43959</c:v>
                </c:pt>
                <c:pt idx="44">
                  <c:v>43959</c:v>
                </c:pt>
                <c:pt idx="45">
                  <c:v>43959.5</c:v>
                </c:pt>
                <c:pt idx="46">
                  <c:v>43960</c:v>
                </c:pt>
                <c:pt idx="47">
                  <c:v>44098.5</c:v>
                </c:pt>
                <c:pt idx="48">
                  <c:v>45057.5</c:v>
                </c:pt>
                <c:pt idx="49">
                  <c:v>49300</c:v>
                </c:pt>
                <c:pt idx="50">
                  <c:v>48957</c:v>
                </c:pt>
              </c:numCache>
            </c:numRef>
          </c:xVal>
          <c:yVal>
            <c:numRef>
              <c:f>'Active 1'!$L$21:$L$980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DE-4320-997C-CDB753AFC07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1'!$D$21:$D$80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1'!$F$21:$F$980</c:f>
              <c:numCache>
                <c:formatCode>General</c:formatCode>
                <c:ptCount val="960"/>
                <c:pt idx="0">
                  <c:v>-6467.5</c:v>
                </c:pt>
                <c:pt idx="1">
                  <c:v>0</c:v>
                </c:pt>
                <c:pt idx="2">
                  <c:v>12843.5</c:v>
                </c:pt>
                <c:pt idx="3">
                  <c:v>12844</c:v>
                </c:pt>
                <c:pt idx="4">
                  <c:v>12854.5</c:v>
                </c:pt>
                <c:pt idx="5">
                  <c:v>12857.5</c:v>
                </c:pt>
                <c:pt idx="6">
                  <c:v>12858</c:v>
                </c:pt>
                <c:pt idx="7">
                  <c:v>25876</c:v>
                </c:pt>
                <c:pt idx="8">
                  <c:v>25918.5</c:v>
                </c:pt>
                <c:pt idx="9">
                  <c:v>25918.5</c:v>
                </c:pt>
                <c:pt idx="10">
                  <c:v>28330</c:v>
                </c:pt>
                <c:pt idx="11">
                  <c:v>29637.5</c:v>
                </c:pt>
                <c:pt idx="12">
                  <c:v>29638</c:v>
                </c:pt>
                <c:pt idx="13">
                  <c:v>29638.5</c:v>
                </c:pt>
                <c:pt idx="14">
                  <c:v>29775.5</c:v>
                </c:pt>
                <c:pt idx="15">
                  <c:v>32251.5</c:v>
                </c:pt>
                <c:pt idx="16">
                  <c:v>32255.5</c:v>
                </c:pt>
                <c:pt idx="17">
                  <c:v>32258.5</c:v>
                </c:pt>
                <c:pt idx="18">
                  <c:v>32259</c:v>
                </c:pt>
                <c:pt idx="19">
                  <c:v>32578.5</c:v>
                </c:pt>
                <c:pt idx="20">
                  <c:v>33435.5</c:v>
                </c:pt>
                <c:pt idx="21">
                  <c:v>33596</c:v>
                </c:pt>
                <c:pt idx="22">
                  <c:v>33609</c:v>
                </c:pt>
                <c:pt idx="23">
                  <c:v>34760</c:v>
                </c:pt>
                <c:pt idx="24">
                  <c:v>34763</c:v>
                </c:pt>
                <c:pt idx="25">
                  <c:v>34791</c:v>
                </c:pt>
                <c:pt idx="26">
                  <c:v>34971</c:v>
                </c:pt>
                <c:pt idx="27">
                  <c:v>34971.5</c:v>
                </c:pt>
                <c:pt idx="28">
                  <c:v>35844</c:v>
                </c:pt>
                <c:pt idx="29">
                  <c:v>35962</c:v>
                </c:pt>
                <c:pt idx="30">
                  <c:v>35962</c:v>
                </c:pt>
                <c:pt idx="31">
                  <c:v>35962</c:v>
                </c:pt>
                <c:pt idx="32">
                  <c:v>35962.5</c:v>
                </c:pt>
                <c:pt idx="33">
                  <c:v>35962.5</c:v>
                </c:pt>
                <c:pt idx="34">
                  <c:v>35962.5</c:v>
                </c:pt>
                <c:pt idx="35">
                  <c:v>38727.5</c:v>
                </c:pt>
                <c:pt idx="36">
                  <c:v>38940.5</c:v>
                </c:pt>
                <c:pt idx="37">
                  <c:v>40023</c:v>
                </c:pt>
                <c:pt idx="38">
                  <c:v>41167</c:v>
                </c:pt>
                <c:pt idx="39">
                  <c:v>41275</c:v>
                </c:pt>
                <c:pt idx="40">
                  <c:v>43766.5</c:v>
                </c:pt>
                <c:pt idx="41">
                  <c:v>43767</c:v>
                </c:pt>
                <c:pt idx="42">
                  <c:v>43885</c:v>
                </c:pt>
                <c:pt idx="43">
                  <c:v>43959</c:v>
                </c:pt>
                <c:pt idx="44">
                  <c:v>43959</c:v>
                </c:pt>
                <c:pt idx="45">
                  <c:v>43959.5</c:v>
                </c:pt>
                <c:pt idx="46">
                  <c:v>43960</c:v>
                </c:pt>
                <c:pt idx="47">
                  <c:v>44098.5</c:v>
                </c:pt>
                <c:pt idx="48">
                  <c:v>45057.5</c:v>
                </c:pt>
                <c:pt idx="49">
                  <c:v>49300</c:v>
                </c:pt>
                <c:pt idx="50">
                  <c:v>48957</c:v>
                </c:pt>
              </c:numCache>
            </c:numRef>
          </c:xVal>
          <c:yVal>
            <c:numRef>
              <c:f>'Active 1'!$M$21:$M$980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DE-4320-997C-CDB753AFC07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1'!$D$21:$D$80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1'!$F$21:$F$980</c:f>
              <c:numCache>
                <c:formatCode>General</c:formatCode>
                <c:ptCount val="960"/>
                <c:pt idx="0">
                  <c:v>-6467.5</c:v>
                </c:pt>
                <c:pt idx="1">
                  <c:v>0</c:v>
                </c:pt>
                <c:pt idx="2">
                  <c:v>12843.5</c:v>
                </c:pt>
                <c:pt idx="3">
                  <c:v>12844</c:v>
                </c:pt>
                <c:pt idx="4">
                  <c:v>12854.5</c:v>
                </c:pt>
                <c:pt idx="5">
                  <c:v>12857.5</c:v>
                </c:pt>
                <c:pt idx="6">
                  <c:v>12858</c:v>
                </c:pt>
                <c:pt idx="7">
                  <c:v>25876</c:v>
                </c:pt>
                <c:pt idx="8">
                  <c:v>25918.5</c:v>
                </c:pt>
                <c:pt idx="9">
                  <c:v>25918.5</c:v>
                </c:pt>
                <c:pt idx="10">
                  <c:v>28330</c:v>
                </c:pt>
                <c:pt idx="11">
                  <c:v>29637.5</c:v>
                </c:pt>
                <c:pt idx="12">
                  <c:v>29638</c:v>
                </c:pt>
                <c:pt idx="13">
                  <c:v>29638.5</c:v>
                </c:pt>
                <c:pt idx="14">
                  <c:v>29775.5</c:v>
                </c:pt>
                <c:pt idx="15">
                  <c:v>32251.5</c:v>
                </c:pt>
                <c:pt idx="16">
                  <c:v>32255.5</c:v>
                </c:pt>
                <c:pt idx="17">
                  <c:v>32258.5</c:v>
                </c:pt>
                <c:pt idx="18">
                  <c:v>32259</c:v>
                </c:pt>
                <c:pt idx="19">
                  <c:v>32578.5</c:v>
                </c:pt>
                <c:pt idx="20">
                  <c:v>33435.5</c:v>
                </c:pt>
                <c:pt idx="21">
                  <c:v>33596</c:v>
                </c:pt>
                <c:pt idx="22">
                  <c:v>33609</c:v>
                </c:pt>
                <c:pt idx="23">
                  <c:v>34760</c:v>
                </c:pt>
                <c:pt idx="24">
                  <c:v>34763</c:v>
                </c:pt>
                <c:pt idx="25">
                  <c:v>34791</c:v>
                </c:pt>
                <c:pt idx="26">
                  <c:v>34971</c:v>
                </c:pt>
                <c:pt idx="27">
                  <c:v>34971.5</c:v>
                </c:pt>
                <c:pt idx="28">
                  <c:v>35844</c:v>
                </c:pt>
                <c:pt idx="29">
                  <c:v>35962</c:v>
                </c:pt>
                <c:pt idx="30">
                  <c:v>35962</c:v>
                </c:pt>
                <c:pt idx="31">
                  <c:v>35962</c:v>
                </c:pt>
                <c:pt idx="32">
                  <c:v>35962.5</c:v>
                </c:pt>
                <c:pt idx="33">
                  <c:v>35962.5</c:v>
                </c:pt>
                <c:pt idx="34">
                  <c:v>35962.5</c:v>
                </c:pt>
                <c:pt idx="35">
                  <c:v>38727.5</c:v>
                </c:pt>
                <c:pt idx="36">
                  <c:v>38940.5</c:v>
                </c:pt>
                <c:pt idx="37">
                  <c:v>40023</c:v>
                </c:pt>
                <c:pt idx="38">
                  <c:v>41167</c:v>
                </c:pt>
                <c:pt idx="39">
                  <c:v>41275</c:v>
                </c:pt>
                <c:pt idx="40">
                  <c:v>43766.5</c:v>
                </c:pt>
                <c:pt idx="41">
                  <c:v>43767</c:v>
                </c:pt>
                <c:pt idx="42">
                  <c:v>43885</c:v>
                </c:pt>
                <c:pt idx="43">
                  <c:v>43959</c:v>
                </c:pt>
                <c:pt idx="44">
                  <c:v>43959</c:v>
                </c:pt>
                <c:pt idx="45">
                  <c:v>43959.5</c:v>
                </c:pt>
                <c:pt idx="46">
                  <c:v>43960</c:v>
                </c:pt>
                <c:pt idx="47">
                  <c:v>44098.5</c:v>
                </c:pt>
                <c:pt idx="48">
                  <c:v>45057.5</c:v>
                </c:pt>
                <c:pt idx="49">
                  <c:v>49300</c:v>
                </c:pt>
                <c:pt idx="50">
                  <c:v>48957</c:v>
                </c:pt>
              </c:numCache>
            </c:numRef>
          </c:xVal>
          <c:yVal>
            <c:numRef>
              <c:f>'Active 1'!$N$21:$N$980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DE-4320-997C-CDB753AFC07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1'!$F$21:$F$980</c:f>
              <c:numCache>
                <c:formatCode>General</c:formatCode>
                <c:ptCount val="960"/>
                <c:pt idx="0">
                  <c:v>-6467.5</c:v>
                </c:pt>
                <c:pt idx="1">
                  <c:v>0</c:v>
                </c:pt>
                <c:pt idx="2">
                  <c:v>12843.5</c:v>
                </c:pt>
                <c:pt idx="3">
                  <c:v>12844</c:v>
                </c:pt>
                <c:pt idx="4">
                  <c:v>12854.5</c:v>
                </c:pt>
                <c:pt idx="5">
                  <c:v>12857.5</c:v>
                </c:pt>
                <c:pt idx="6">
                  <c:v>12858</c:v>
                </c:pt>
                <c:pt idx="7">
                  <c:v>25876</c:v>
                </c:pt>
                <c:pt idx="8">
                  <c:v>25918.5</c:v>
                </c:pt>
                <c:pt idx="9">
                  <c:v>25918.5</c:v>
                </c:pt>
                <c:pt idx="10">
                  <c:v>28330</c:v>
                </c:pt>
                <c:pt idx="11">
                  <c:v>29637.5</c:v>
                </c:pt>
                <c:pt idx="12">
                  <c:v>29638</c:v>
                </c:pt>
                <c:pt idx="13">
                  <c:v>29638.5</c:v>
                </c:pt>
                <c:pt idx="14">
                  <c:v>29775.5</c:v>
                </c:pt>
                <c:pt idx="15">
                  <c:v>32251.5</c:v>
                </c:pt>
                <c:pt idx="16">
                  <c:v>32255.5</c:v>
                </c:pt>
                <c:pt idx="17">
                  <c:v>32258.5</c:v>
                </c:pt>
                <c:pt idx="18">
                  <c:v>32259</c:v>
                </c:pt>
                <c:pt idx="19">
                  <c:v>32578.5</c:v>
                </c:pt>
                <c:pt idx="20">
                  <c:v>33435.5</c:v>
                </c:pt>
                <c:pt idx="21">
                  <c:v>33596</c:v>
                </c:pt>
                <c:pt idx="22">
                  <c:v>33609</c:v>
                </c:pt>
                <c:pt idx="23">
                  <c:v>34760</c:v>
                </c:pt>
                <c:pt idx="24">
                  <c:v>34763</c:v>
                </c:pt>
                <c:pt idx="25">
                  <c:v>34791</c:v>
                </c:pt>
                <c:pt idx="26">
                  <c:v>34971</c:v>
                </c:pt>
                <c:pt idx="27">
                  <c:v>34971.5</c:v>
                </c:pt>
                <c:pt idx="28">
                  <c:v>35844</c:v>
                </c:pt>
                <c:pt idx="29">
                  <c:v>35962</c:v>
                </c:pt>
                <c:pt idx="30">
                  <c:v>35962</c:v>
                </c:pt>
                <c:pt idx="31">
                  <c:v>35962</c:v>
                </c:pt>
                <c:pt idx="32">
                  <c:v>35962.5</c:v>
                </c:pt>
                <c:pt idx="33">
                  <c:v>35962.5</c:v>
                </c:pt>
                <c:pt idx="34">
                  <c:v>35962.5</c:v>
                </c:pt>
                <c:pt idx="35">
                  <c:v>38727.5</c:v>
                </c:pt>
                <c:pt idx="36">
                  <c:v>38940.5</c:v>
                </c:pt>
                <c:pt idx="37">
                  <c:v>40023</c:v>
                </c:pt>
                <c:pt idx="38">
                  <c:v>41167</c:v>
                </c:pt>
                <c:pt idx="39">
                  <c:v>41275</c:v>
                </c:pt>
                <c:pt idx="40">
                  <c:v>43766.5</c:v>
                </c:pt>
                <c:pt idx="41">
                  <c:v>43767</c:v>
                </c:pt>
                <c:pt idx="42">
                  <c:v>43885</c:v>
                </c:pt>
                <c:pt idx="43">
                  <c:v>43959</c:v>
                </c:pt>
                <c:pt idx="44">
                  <c:v>43959</c:v>
                </c:pt>
                <c:pt idx="45">
                  <c:v>43959.5</c:v>
                </c:pt>
                <c:pt idx="46">
                  <c:v>43960</c:v>
                </c:pt>
                <c:pt idx="47">
                  <c:v>44098.5</c:v>
                </c:pt>
                <c:pt idx="48">
                  <c:v>45057.5</c:v>
                </c:pt>
                <c:pt idx="49">
                  <c:v>49300</c:v>
                </c:pt>
                <c:pt idx="50">
                  <c:v>48957</c:v>
                </c:pt>
              </c:numCache>
            </c:numRef>
          </c:xVal>
          <c:yVal>
            <c:numRef>
              <c:f>'Active 1'!$O$21:$O$980</c:f>
              <c:numCache>
                <c:formatCode>General</c:formatCode>
                <c:ptCount val="960"/>
                <c:pt idx="1">
                  <c:v>3.9557213443676513E-3</c:v>
                </c:pt>
                <c:pt idx="2">
                  <c:v>-4.5757061555802038E-4</c:v>
                </c:pt>
                <c:pt idx="3">
                  <c:v>-4.5774242588853507E-4</c:v>
                </c:pt>
                <c:pt idx="4">
                  <c:v>-4.613504428293393E-4</c:v>
                </c:pt>
                <c:pt idx="5">
                  <c:v>-4.6238130481242572E-4</c:v>
                </c:pt>
                <c:pt idx="6">
                  <c:v>-4.6255311514294042E-4</c:v>
                </c:pt>
                <c:pt idx="7">
                  <c:v>-4.9358068804181681E-3</c:v>
                </c:pt>
                <c:pt idx="8">
                  <c:v>-4.9504107585118997E-3</c:v>
                </c:pt>
                <c:pt idx="9">
                  <c:v>-4.9504107585118997E-3</c:v>
                </c:pt>
                <c:pt idx="10">
                  <c:v>-5.779051982583279E-3</c:v>
                </c:pt>
                <c:pt idx="11">
                  <c:v>-6.2283359968786679E-3</c:v>
                </c:pt>
                <c:pt idx="12">
                  <c:v>-6.2285078072091826E-3</c:v>
                </c:pt>
                <c:pt idx="13">
                  <c:v>-6.2286796175396973E-3</c:v>
                </c:pt>
                <c:pt idx="14">
                  <c:v>-6.2757556481006661E-3</c:v>
                </c:pt>
                <c:pt idx="15">
                  <c:v>-7.1265604048084148E-3</c:v>
                </c:pt>
                <c:pt idx="16">
                  <c:v>-7.1279348874525306E-3</c:v>
                </c:pt>
                <c:pt idx="17">
                  <c:v>-7.128965749435617E-3</c:v>
                </c:pt>
                <c:pt idx="18">
                  <c:v>-7.1291375597661317E-3</c:v>
                </c:pt>
                <c:pt idx="19">
                  <c:v>-7.2389243609648907E-3</c:v>
                </c:pt>
                <c:pt idx="20">
                  <c:v>-7.533407267466723E-3</c:v>
                </c:pt>
                <c:pt idx="21">
                  <c:v>-7.5885583835618754E-3</c:v>
                </c:pt>
                <c:pt idx="22">
                  <c:v>-7.5930254521552523E-3</c:v>
                </c:pt>
                <c:pt idx="23">
                  <c:v>-7.9885328329996046E-3</c:v>
                </c:pt>
                <c:pt idx="24">
                  <c:v>-7.9895636949826911E-3</c:v>
                </c:pt>
                <c:pt idx="25">
                  <c:v>-7.9991850734915035E-3</c:v>
                </c:pt>
                <c:pt idx="26">
                  <c:v>-8.0610367924767185E-3</c:v>
                </c:pt>
                <c:pt idx="27">
                  <c:v>-8.0612086028072332E-3</c:v>
                </c:pt>
                <c:pt idx="28">
                  <c:v>-8.3610176295550159E-3</c:v>
                </c:pt>
                <c:pt idx="29">
                  <c:v>-8.4015648675564349E-3</c:v>
                </c:pt>
                <c:pt idx="30">
                  <c:v>-8.4015648675564349E-3</c:v>
                </c:pt>
                <c:pt idx="31">
                  <c:v>-8.4015648675564349E-3</c:v>
                </c:pt>
                <c:pt idx="32">
                  <c:v>-8.4017366778869496E-3</c:v>
                </c:pt>
                <c:pt idx="33">
                  <c:v>-8.4017366778869496E-3</c:v>
                </c:pt>
                <c:pt idx="34">
                  <c:v>-8.4017366778869496E-3</c:v>
                </c:pt>
                <c:pt idx="35">
                  <c:v>-9.3518478056320731E-3</c:v>
                </c:pt>
                <c:pt idx="36">
                  <c:v>-9.4250390064312441E-3</c:v>
                </c:pt>
                <c:pt idx="37">
                  <c:v>-9.7970083719951129E-3</c:v>
                </c:pt>
                <c:pt idx="38">
                  <c:v>-1.0190110408212263E-2</c:v>
                </c:pt>
                <c:pt idx="39">
                  <c:v>-1.0227221439603392E-2</c:v>
                </c:pt>
                <c:pt idx="40">
                  <c:v>-1.1083352316557089E-2</c:v>
                </c:pt>
                <c:pt idx="41">
                  <c:v>-1.1083524126887604E-2</c:v>
                </c:pt>
                <c:pt idx="42">
                  <c:v>-1.1124071364889023E-2</c:v>
                </c:pt>
                <c:pt idx="43">
                  <c:v>-1.1149499293805168E-2</c:v>
                </c:pt>
                <c:pt idx="44">
                  <c:v>-1.1149499293805168E-2</c:v>
                </c:pt>
                <c:pt idx="45">
                  <c:v>-1.1149671104135683E-2</c:v>
                </c:pt>
                <c:pt idx="46">
                  <c:v>-1.1149842914466197E-2</c:v>
                </c:pt>
                <c:pt idx="47">
                  <c:v>-1.119743437601871E-2</c:v>
                </c:pt>
                <c:pt idx="48">
                  <c:v>-1.15269665899455E-2</c:v>
                </c:pt>
                <c:pt idx="49">
                  <c:v>-1.2984777244360937E-2</c:v>
                </c:pt>
                <c:pt idx="50">
                  <c:v>-1.2866915357627996E-2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DE-4320-997C-CDB753AF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362600"/>
        <c:axId val="1"/>
      </c:scatterChart>
      <c:valAx>
        <c:axId val="724362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8285280728376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872534142640367E-3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62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16995447647951"/>
          <c:y val="0.92024539877300615"/>
          <c:w val="0.6342943854324734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AD Cnc - O-C Diagr.</a:t>
            </a:r>
          </a:p>
        </c:rich>
      </c:tx>
      <c:layout>
        <c:manualLayout>
          <c:xMode val="edge"/>
          <c:yMode val="edge"/>
          <c:x val="0.38391502276176026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47040971168433E-2"/>
          <c:y val="0.14814859468012961"/>
          <c:w val="0.86039453717754177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2'!$F$21:$F$980</c:f>
              <c:numCache>
                <c:formatCode>General</c:formatCode>
                <c:ptCount val="960"/>
                <c:pt idx="0">
                  <c:v>-38727.5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11700</c:v>
                </c:pt>
                <c:pt idx="44">
                  <c:v>11700</c:v>
                </c:pt>
                <c:pt idx="45">
                  <c:v>11700.5</c:v>
                </c:pt>
                <c:pt idx="46">
                  <c:v>11701</c:v>
                </c:pt>
                <c:pt idx="47">
                  <c:v>11839.5</c:v>
                </c:pt>
                <c:pt idx="48">
                  <c:v>12798.5</c:v>
                </c:pt>
                <c:pt idx="49">
                  <c:v>17041</c:v>
                </c:pt>
                <c:pt idx="50">
                  <c:v>16698</c:v>
                </c:pt>
              </c:numCache>
            </c:numRef>
          </c:xVal>
          <c:yVal>
            <c:numRef>
              <c:f>'Active 2'!$H$21:$H$980</c:f>
              <c:numCache>
                <c:formatCode>General</c:formatCode>
                <c:ptCount val="960"/>
                <c:pt idx="0">
                  <c:v>-6.1679750004259404E-2</c:v>
                </c:pt>
                <c:pt idx="1">
                  <c:v>1.1566000001039356E-2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FB-463D-AF28-770F890208D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2'!$D$21:$D$980</c:f>
                <c:numCache>
                  <c:formatCode>General</c:formatCode>
                  <c:ptCount val="9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2'!$D$21:$D$980</c:f>
                <c:numCache>
                  <c:formatCode>General</c:formatCode>
                  <c:ptCount val="9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2'!$F$21:$F$980</c:f>
              <c:numCache>
                <c:formatCode>General</c:formatCode>
                <c:ptCount val="960"/>
                <c:pt idx="0">
                  <c:v>-38727.5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11700</c:v>
                </c:pt>
                <c:pt idx="44">
                  <c:v>11700</c:v>
                </c:pt>
                <c:pt idx="45">
                  <c:v>11700.5</c:v>
                </c:pt>
                <c:pt idx="46">
                  <c:v>11701</c:v>
                </c:pt>
                <c:pt idx="47">
                  <c:v>11839.5</c:v>
                </c:pt>
                <c:pt idx="48">
                  <c:v>12798.5</c:v>
                </c:pt>
                <c:pt idx="49">
                  <c:v>17041</c:v>
                </c:pt>
                <c:pt idx="50">
                  <c:v>16698</c:v>
                </c:pt>
              </c:numCache>
            </c:numRef>
          </c:xVal>
          <c:yVal>
            <c:numRef>
              <c:f>'Active 2'!$I$21:$I$980</c:f>
              <c:numCache>
                <c:formatCode>General</c:formatCode>
                <c:ptCount val="960"/>
                <c:pt idx="7">
                  <c:v>-4.3554700001550373E-2</c:v>
                </c:pt>
                <c:pt idx="8">
                  <c:v>-4.1341449999890756E-2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FB-463D-AF28-770F890208D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2'!$D$21:$D$42</c:f>
                <c:numCache>
                  <c:formatCode>General</c:formatCode>
                  <c:ptCount val="22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</c:numCache>
              </c:numRef>
            </c:plus>
            <c:minus>
              <c:numRef>
                <c:f>'Active 2'!$D$21:$D$42</c:f>
                <c:numCache>
                  <c:formatCode>General</c:formatCode>
                  <c:ptCount val="22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2'!$F$21:$F$980</c:f>
              <c:numCache>
                <c:formatCode>General</c:formatCode>
                <c:ptCount val="960"/>
                <c:pt idx="0">
                  <c:v>-38727.5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11700</c:v>
                </c:pt>
                <c:pt idx="44">
                  <c:v>11700</c:v>
                </c:pt>
                <c:pt idx="45">
                  <c:v>11700.5</c:v>
                </c:pt>
                <c:pt idx="46">
                  <c:v>11701</c:v>
                </c:pt>
                <c:pt idx="47">
                  <c:v>11839.5</c:v>
                </c:pt>
                <c:pt idx="48">
                  <c:v>12798.5</c:v>
                </c:pt>
                <c:pt idx="49">
                  <c:v>17041</c:v>
                </c:pt>
                <c:pt idx="50">
                  <c:v>16698</c:v>
                </c:pt>
              </c:numCache>
            </c:numRef>
          </c:xVal>
          <c:yVal>
            <c:numRef>
              <c:f>'Active 2'!$J$21:$J$980</c:f>
              <c:numCache>
                <c:formatCode>General</c:formatCode>
                <c:ptCount val="960"/>
                <c:pt idx="2">
                  <c:v>-1.2485439998272341E-2</c:v>
                </c:pt>
                <c:pt idx="3">
                  <c:v>-1.1754560000554193E-2</c:v>
                </c:pt>
                <c:pt idx="4">
                  <c:v>-1.1806079994130414E-2</c:v>
                </c:pt>
                <c:pt idx="5">
                  <c:v>-1.2520800002675969E-2</c:v>
                </c:pt>
                <c:pt idx="6">
                  <c:v>-1.1289920003036968E-2</c:v>
                </c:pt>
                <c:pt idx="10">
                  <c:v>-1.9666100000904407E-2</c:v>
                </c:pt>
                <c:pt idx="21">
                  <c:v>2.5993299997935537E-2</c:v>
                </c:pt>
                <c:pt idx="36">
                  <c:v>7.3218350000388455E-2</c:v>
                </c:pt>
                <c:pt idx="37">
                  <c:v>7.8067600006761495E-2</c:v>
                </c:pt>
                <c:pt idx="38">
                  <c:v>8.2877200002258178E-2</c:v>
                </c:pt>
                <c:pt idx="40">
                  <c:v>0.11018174999480834</c:v>
                </c:pt>
                <c:pt idx="41">
                  <c:v>0.10931719999643974</c:v>
                </c:pt>
                <c:pt idx="44">
                  <c:v>0.11172999999689637</c:v>
                </c:pt>
                <c:pt idx="45">
                  <c:v>0.11326545000338228</c:v>
                </c:pt>
                <c:pt idx="46">
                  <c:v>0.1102009000023827</c:v>
                </c:pt>
                <c:pt idx="47">
                  <c:v>0.11342054999840911</c:v>
                </c:pt>
                <c:pt idx="48">
                  <c:v>0.12601364999864018</c:v>
                </c:pt>
                <c:pt idx="49">
                  <c:v>0.15690689999610186</c:v>
                </c:pt>
                <c:pt idx="50">
                  <c:v>0.15949820000241743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FB-463D-AF28-770F890208D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JAAVSO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2'!$D$21:$D$80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2'!$F$21:$F$980</c:f>
              <c:numCache>
                <c:formatCode>General</c:formatCode>
                <c:ptCount val="960"/>
                <c:pt idx="0">
                  <c:v>-38727.5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11700</c:v>
                </c:pt>
                <c:pt idx="44">
                  <c:v>11700</c:v>
                </c:pt>
                <c:pt idx="45">
                  <c:v>11700.5</c:v>
                </c:pt>
                <c:pt idx="46">
                  <c:v>11701</c:v>
                </c:pt>
                <c:pt idx="47">
                  <c:v>11839.5</c:v>
                </c:pt>
                <c:pt idx="48">
                  <c:v>12798.5</c:v>
                </c:pt>
                <c:pt idx="49">
                  <c:v>17041</c:v>
                </c:pt>
                <c:pt idx="50">
                  <c:v>16698</c:v>
                </c:pt>
              </c:numCache>
            </c:numRef>
          </c:xVal>
          <c:yVal>
            <c:numRef>
              <c:f>'Active 2'!$K$21:$K$980</c:f>
              <c:numCache>
                <c:formatCode>General</c:formatCode>
                <c:ptCount val="960"/>
                <c:pt idx="19">
                  <c:v>8.8525499959359877E-3</c:v>
                </c:pt>
                <c:pt idx="20">
                  <c:v>2.2113849998277146E-2</c:v>
                </c:pt>
                <c:pt idx="28">
                  <c:v>4.4276500004343688E-2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FB-463D-AF28-770F890208D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2'!$D$21:$D$80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2'!$F$21:$F$980</c:f>
              <c:numCache>
                <c:formatCode>General</c:formatCode>
                <c:ptCount val="960"/>
                <c:pt idx="0">
                  <c:v>-38727.5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11700</c:v>
                </c:pt>
                <c:pt idx="44">
                  <c:v>11700</c:v>
                </c:pt>
                <c:pt idx="45">
                  <c:v>11700.5</c:v>
                </c:pt>
                <c:pt idx="46">
                  <c:v>11701</c:v>
                </c:pt>
                <c:pt idx="47">
                  <c:v>11839.5</c:v>
                </c:pt>
                <c:pt idx="48">
                  <c:v>12798.5</c:v>
                </c:pt>
                <c:pt idx="49">
                  <c:v>17041</c:v>
                </c:pt>
                <c:pt idx="50">
                  <c:v>16698</c:v>
                </c:pt>
              </c:numCache>
            </c:numRef>
          </c:xVal>
          <c:yVal>
            <c:numRef>
              <c:f>'Active 2'!$L$21:$L$980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FB-463D-AF28-770F890208D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2'!$D$21:$D$80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2'!$F$21:$F$980</c:f>
              <c:numCache>
                <c:formatCode>General</c:formatCode>
                <c:ptCount val="960"/>
                <c:pt idx="0">
                  <c:v>-38727.5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11700</c:v>
                </c:pt>
                <c:pt idx="44">
                  <c:v>11700</c:v>
                </c:pt>
                <c:pt idx="45">
                  <c:v>11700.5</c:v>
                </c:pt>
                <c:pt idx="46">
                  <c:v>11701</c:v>
                </c:pt>
                <c:pt idx="47">
                  <c:v>11839.5</c:v>
                </c:pt>
                <c:pt idx="48">
                  <c:v>12798.5</c:v>
                </c:pt>
                <c:pt idx="49">
                  <c:v>17041</c:v>
                </c:pt>
                <c:pt idx="50">
                  <c:v>16698</c:v>
                </c:pt>
              </c:numCache>
            </c:numRef>
          </c:xVal>
          <c:yVal>
            <c:numRef>
              <c:f>'Active 2'!$M$21:$M$980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FB-463D-AF28-770F890208D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plus>
            <c:minus>
              <c:numRef>
                <c:f>'Active 2'!$D$21:$D$80</c:f>
                <c:numCache>
                  <c:formatCode>General</c:formatCode>
                  <c:ptCount val="6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5.9999999999999995E-4</c:v>
                  </c:pt>
                  <c:pt idx="45">
                    <c:v>2.2000000000000001E-3</c:v>
                  </c:pt>
                  <c:pt idx="46">
                    <c:v>1.6999999999999999E-3</c:v>
                  </c:pt>
                  <c:pt idx="47">
                    <c:v>6.9999999999999999E-4</c:v>
                  </c:pt>
                  <c:pt idx="48">
                    <c:v>1E-3</c:v>
                  </c:pt>
                  <c:pt idx="49">
                    <c:v>2E-3</c:v>
                  </c:pt>
                  <c:pt idx="5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2'!$F$21:$F$980</c:f>
              <c:numCache>
                <c:formatCode>General</c:formatCode>
                <c:ptCount val="960"/>
                <c:pt idx="0">
                  <c:v>-38727.5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11700</c:v>
                </c:pt>
                <c:pt idx="44">
                  <c:v>11700</c:v>
                </c:pt>
                <c:pt idx="45">
                  <c:v>11700.5</c:v>
                </c:pt>
                <c:pt idx="46">
                  <c:v>11701</c:v>
                </c:pt>
                <c:pt idx="47">
                  <c:v>11839.5</c:v>
                </c:pt>
                <c:pt idx="48">
                  <c:v>12798.5</c:v>
                </c:pt>
                <c:pt idx="49">
                  <c:v>17041</c:v>
                </c:pt>
                <c:pt idx="50">
                  <c:v>16698</c:v>
                </c:pt>
              </c:numCache>
            </c:numRef>
          </c:xVal>
          <c:yVal>
            <c:numRef>
              <c:f>'Active 2'!$N$21:$N$980</c:f>
              <c:numCache>
                <c:formatCode>General</c:formatCode>
                <c:ptCount val="960"/>
                <c:pt idx="9">
                  <c:v>-4.0741450000496116E-2</c:v>
                </c:pt>
                <c:pt idx="11">
                  <c:v>-9.2643500029225834E-3</c:v>
                </c:pt>
                <c:pt idx="12">
                  <c:v>-9.6288999993703328E-3</c:v>
                </c:pt>
                <c:pt idx="13">
                  <c:v>-8.7934499970288016E-3</c:v>
                </c:pt>
                <c:pt idx="14">
                  <c:v>-1.3480149995302781E-2</c:v>
                </c:pt>
                <c:pt idx="15">
                  <c:v>5.56825000239769E-3</c:v>
                </c:pt>
                <c:pt idx="16">
                  <c:v>6.7518500000005588E-3</c:v>
                </c:pt>
                <c:pt idx="17">
                  <c:v>6.564549999893643E-3</c:v>
                </c:pt>
                <c:pt idx="18">
                  <c:v>8.900000000721775E-3</c:v>
                </c:pt>
                <c:pt idx="22">
                  <c:v>2.1714999995310791E-2</c:v>
                </c:pt>
                <c:pt idx="23">
                  <c:v>3.392090000124881E-2</c:v>
                </c:pt>
                <c:pt idx="24">
                  <c:v>3.6733600005391054E-2</c:v>
                </c:pt>
                <c:pt idx="25">
                  <c:v>3.4418799994455185E-2</c:v>
                </c:pt>
                <c:pt idx="26">
                  <c:v>3.7280800002918113E-2</c:v>
                </c:pt>
                <c:pt idx="27">
                  <c:v>3.9316250004048925E-2</c:v>
                </c:pt>
                <c:pt idx="29">
                  <c:v>4.664269999921089E-2</c:v>
                </c:pt>
                <c:pt idx="30">
                  <c:v>5.0542699995276053E-2</c:v>
                </c:pt>
                <c:pt idx="31">
                  <c:v>5.114270000194665E-2</c:v>
                </c:pt>
                <c:pt idx="32">
                  <c:v>4.7378149996802676E-2</c:v>
                </c:pt>
                <c:pt idx="33">
                  <c:v>5.1178149995394051E-2</c:v>
                </c:pt>
                <c:pt idx="34">
                  <c:v>5.1978149997012224E-2</c:v>
                </c:pt>
                <c:pt idx="35">
                  <c:v>6.9416650003404357E-2</c:v>
                </c:pt>
                <c:pt idx="39">
                  <c:v>8.783440000115661E-2</c:v>
                </c:pt>
                <c:pt idx="42">
                  <c:v>0.11078339999949094</c:v>
                </c:pt>
                <c:pt idx="43">
                  <c:v>0.11162999999942258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FB-463D-AF28-770F890208D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2'!$F$21:$F$980</c:f>
              <c:numCache>
                <c:formatCode>General</c:formatCode>
                <c:ptCount val="960"/>
                <c:pt idx="0">
                  <c:v>-38727.5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11700</c:v>
                </c:pt>
                <c:pt idx="44">
                  <c:v>11700</c:v>
                </c:pt>
                <c:pt idx="45">
                  <c:v>11700.5</c:v>
                </c:pt>
                <c:pt idx="46">
                  <c:v>11701</c:v>
                </c:pt>
                <c:pt idx="47">
                  <c:v>11839.5</c:v>
                </c:pt>
                <c:pt idx="48">
                  <c:v>12798.5</c:v>
                </c:pt>
                <c:pt idx="49">
                  <c:v>17041</c:v>
                </c:pt>
                <c:pt idx="50">
                  <c:v>16698</c:v>
                </c:pt>
              </c:numCache>
            </c:numRef>
          </c:xVal>
          <c:yVal>
            <c:numRef>
              <c:f>'Active 2'!$O$21:$O$980</c:f>
              <c:numCache>
                <c:formatCode>General</c:formatCode>
                <c:ptCount val="960"/>
                <c:pt idx="1">
                  <c:v>-8.8776534259847883E-2</c:v>
                </c:pt>
                <c:pt idx="2">
                  <c:v>-3.845582481256471E-2</c:v>
                </c:pt>
                <c:pt idx="3">
                  <c:v>-3.8453865893635739E-2</c:v>
                </c:pt>
                <c:pt idx="4">
                  <c:v>-3.8412728596127446E-2</c:v>
                </c:pt>
                <c:pt idx="5">
                  <c:v>-3.8400975082553648E-2</c:v>
                </c:pt>
                <c:pt idx="6">
                  <c:v>-3.8399016163624691E-2</c:v>
                </c:pt>
                <c:pt idx="7">
                  <c:v>1.2605355989867686E-2</c:v>
                </c:pt>
                <c:pt idx="8">
                  <c:v>1.2771864098829813E-2</c:v>
                </c:pt>
                <c:pt idx="9">
                  <c:v>1.2771864098829813E-2</c:v>
                </c:pt>
                <c:pt idx="10">
                  <c:v>2.2219730093233692E-2</c:v>
                </c:pt>
                <c:pt idx="11">
                  <c:v>2.7342303092480244E-2</c:v>
                </c:pt>
                <c:pt idx="12">
                  <c:v>2.7344262011409212E-2</c:v>
                </c:pt>
                <c:pt idx="13">
                  <c:v>2.7346220930338179E-2</c:v>
                </c:pt>
                <c:pt idx="14">
                  <c:v>2.788296471687491E-2</c:v>
                </c:pt>
                <c:pt idx="15">
                  <c:v>3.7583531253115421E-2</c:v>
                </c:pt>
                <c:pt idx="16">
                  <c:v>3.7599202604547154E-2</c:v>
                </c:pt>
                <c:pt idx="17">
                  <c:v>3.7610956118120951E-2</c:v>
                </c:pt>
                <c:pt idx="18">
                  <c:v>3.7612915037049915E-2</c:v>
                </c:pt>
                <c:pt idx="19">
                  <c:v>3.8864664232659302E-2</c:v>
                </c:pt>
                <c:pt idx="20">
                  <c:v>4.2222251276907333E-2</c:v>
                </c:pt>
                <c:pt idx="21">
                  <c:v>4.2851064253105475E-2</c:v>
                </c:pt>
                <c:pt idx="22">
                  <c:v>4.2901996145258595E-2</c:v>
                </c:pt>
                <c:pt idx="23">
                  <c:v>4.7411427519738737E-2</c:v>
                </c:pt>
                <c:pt idx="24">
                  <c:v>4.7423181033312535E-2</c:v>
                </c:pt>
                <c:pt idx="25">
                  <c:v>4.7532880493334637E-2</c:v>
                </c:pt>
                <c:pt idx="26">
                  <c:v>4.8238091307762465E-2</c:v>
                </c:pt>
                <c:pt idx="27">
                  <c:v>4.8240050226691429E-2</c:v>
                </c:pt>
                <c:pt idx="28">
                  <c:v>5.1658363757737413E-2</c:v>
                </c:pt>
                <c:pt idx="29">
                  <c:v>5.2120668624973429E-2</c:v>
                </c:pt>
                <c:pt idx="30">
                  <c:v>5.2120668624973429E-2</c:v>
                </c:pt>
                <c:pt idx="31">
                  <c:v>5.2120668624973429E-2</c:v>
                </c:pt>
                <c:pt idx="32">
                  <c:v>5.2122627543902393E-2</c:v>
                </c:pt>
                <c:pt idx="33">
                  <c:v>5.2122627543902393E-2</c:v>
                </c:pt>
                <c:pt idx="34">
                  <c:v>5.2122627543902393E-2</c:v>
                </c:pt>
                <c:pt idx="35">
                  <c:v>6.2955449221085355E-2</c:v>
                </c:pt>
                <c:pt idx="36">
                  <c:v>6.3789948684824946E-2</c:v>
                </c:pt>
                <c:pt idx="37">
                  <c:v>6.803100816603673E-2</c:v>
                </c:pt>
                <c:pt idx="38">
                  <c:v>7.2513014675511342E-2</c:v>
                </c:pt>
                <c:pt idx="39">
                  <c:v>7.2936141164168036E-2</c:v>
                </c:pt>
                <c:pt idx="40">
                  <c:v>8.2697434187206501E-2</c:v>
                </c:pt>
                <c:pt idx="41">
                  <c:v>8.2699393106135471E-2</c:v>
                </c:pt>
                <c:pt idx="42">
                  <c:v>8.3161697973371487E-2</c:v>
                </c:pt>
                <c:pt idx="43">
                  <c:v>8.3451617974858477E-2</c:v>
                </c:pt>
                <c:pt idx="44">
                  <c:v>8.3451617974858477E-2</c:v>
                </c:pt>
                <c:pt idx="45">
                  <c:v>8.3453576893787448E-2</c:v>
                </c:pt>
                <c:pt idx="46">
                  <c:v>8.3455535812716419E-2</c:v>
                </c:pt>
                <c:pt idx="47">
                  <c:v>8.3998156356040049E-2</c:v>
                </c:pt>
                <c:pt idx="48">
                  <c:v>8.7755362861797165E-2</c:v>
                </c:pt>
                <c:pt idx="49">
                  <c:v>0.10437678997407519</c:v>
                </c:pt>
                <c:pt idx="50">
                  <c:v>0.1030329715888044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FB-463D-AF28-770F8902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440856"/>
        <c:axId val="1"/>
      </c:scatterChart>
      <c:valAx>
        <c:axId val="589440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227617602427921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872534142640367E-3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9440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8846737481032"/>
          <c:y val="0.91975600272188196"/>
          <c:w val="0.7632776934749621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AD Cnc - O-C Diagr.</a:t>
            </a:r>
          </a:p>
        </c:rich>
      </c:tx>
      <c:layout>
        <c:manualLayout>
          <c:xMode val="edge"/>
          <c:yMode val="edge"/>
          <c:x val="0.3839150227617602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47040971168433E-2"/>
          <c:y val="0.14769252958613219"/>
          <c:w val="0.86039453717754177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Qian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3'!$F$21:$F$979</c:f>
              <c:numCache>
                <c:formatCode>General</c:formatCode>
                <c:ptCount val="959"/>
                <c:pt idx="0">
                  <c:v>-38728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11626</c:v>
                </c:pt>
                <c:pt idx="44">
                  <c:v>11700</c:v>
                </c:pt>
                <c:pt idx="45">
                  <c:v>11700</c:v>
                </c:pt>
                <c:pt idx="46">
                  <c:v>11700.5</c:v>
                </c:pt>
                <c:pt idx="47">
                  <c:v>11701</c:v>
                </c:pt>
                <c:pt idx="48">
                  <c:v>11839.5</c:v>
                </c:pt>
                <c:pt idx="49">
                  <c:v>12798.5</c:v>
                </c:pt>
                <c:pt idx="50">
                  <c:v>16698</c:v>
                </c:pt>
                <c:pt idx="51">
                  <c:v>17041</c:v>
                </c:pt>
              </c:numCache>
            </c:numRef>
          </c:xVal>
          <c:yVal>
            <c:numRef>
              <c:f>'Active 3'!$H$21:$H$979</c:f>
              <c:numCache>
                <c:formatCode>General</c:formatCode>
                <c:ptCount val="959"/>
                <c:pt idx="0">
                  <c:v>7.9684799995447975E-2</c:v>
                </c:pt>
                <c:pt idx="1">
                  <c:v>1.1566000001039356E-2</c:v>
                </c:pt>
                <c:pt idx="2">
                  <c:v>-2.4894399997720029E-2</c:v>
                </c:pt>
                <c:pt idx="3">
                  <c:v>-2.4158950000128243E-2</c:v>
                </c:pt>
                <c:pt idx="4">
                  <c:v>-2.4114499996358063E-2</c:v>
                </c:pt>
                <c:pt idx="5">
                  <c:v>-2.4801799998385832E-2</c:v>
                </c:pt>
                <c:pt idx="6">
                  <c:v>-2.3566349998873193E-2</c:v>
                </c:pt>
                <c:pt idx="10">
                  <c:v>-1.9666100000904407E-2</c:v>
                </c:pt>
                <c:pt idx="11">
                  <c:v>-9.2643500029225834E-3</c:v>
                </c:pt>
                <c:pt idx="12">
                  <c:v>-9.6288999993703328E-3</c:v>
                </c:pt>
                <c:pt idx="13">
                  <c:v>-8.7934499970288016E-3</c:v>
                </c:pt>
                <c:pt idx="14">
                  <c:v>-1.3480149995302781E-2</c:v>
                </c:pt>
                <c:pt idx="15">
                  <c:v>5.56825000239769E-3</c:v>
                </c:pt>
                <c:pt idx="16">
                  <c:v>6.7518500000005588E-3</c:v>
                </c:pt>
                <c:pt idx="17">
                  <c:v>6.564549999893643E-3</c:v>
                </c:pt>
                <c:pt idx="18">
                  <c:v>8.900000000721775E-3</c:v>
                </c:pt>
                <c:pt idx="23">
                  <c:v>3.392090000124881E-2</c:v>
                </c:pt>
                <c:pt idx="24">
                  <c:v>3.6733600005391054E-2</c:v>
                </c:pt>
                <c:pt idx="26">
                  <c:v>3.7280800002918113E-2</c:v>
                </c:pt>
                <c:pt idx="27">
                  <c:v>3.9316250004048925E-2</c:v>
                </c:pt>
                <c:pt idx="29">
                  <c:v>4.664269999921089E-2</c:v>
                </c:pt>
                <c:pt idx="32">
                  <c:v>4.7378149996802676E-2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0D-49E1-BE05-F710AA5B00C5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3'!$D$21:$D$979</c:f>
                <c:numCache>
                  <c:formatCode>General</c:formatCode>
                  <c:ptCount val="959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1E-3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5.9999999999999995E-4</c:v>
                  </c:pt>
                  <c:pt idx="46">
                    <c:v>2.2000000000000001E-3</c:v>
                  </c:pt>
                  <c:pt idx="47">
                    <c:v>1.6999999999999999E-3</c:v>
                  </c:pt>
                  <c:pt idx="48">
                    <c:v>6.9999999999999999E-4</c:v>
                  </c:pt>
                  <c:pt idx="49">
                    <c:v>1E-3</c:v>
                  </c:pt>
                  <c:pt idx="50">
                    <c:v>4.0000000000000002E-4</c:v>
                  </c:pt>
                  <c:pt idx="51">
                    <c:v>0</c:v>
                  </c:pt>
                </c:numCache>
              </c:numRef>
            </c:plus>
            <c:minus>
              <c:numRef>
                <c:f>'Active 3'!$D$21:$D$979</c:f>
                <c:numCache>
                  <c:formatCode>General</c:formatCode>
                  <c:ptCount val="959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1E-3</c:v>
                  </c:pt>
                  <c:pt idx="42">
                    <c:v>1E-3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5.9999999999999995E-4</c:v>
                  </c:pt>
                  <c:pt idx="46">
                    <c:v>2.2000000000000001E-3</c:v>
                  </c:pt>
                  <c:pt idx="47">
                    <c:v>1.6999999999999999E-3</c:v>
                  </c:pt>
                  <c:pt idx="48">
                    <c:v>6.9999999999999999E-4</c:v>
                  </c:pt>
                  <c:pt idx="49">
                    <c:v>1E-3</c:v>
                  </c:pt>
                  <c:pt idx="50">
                    <c:v>4.0000000000000002E-4</c:v>
                  </c:pt>
                  <c:pt idx="5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3'!$F$21:$F$979</c:f>
              <c:numCache>
                <c:formatCode>General</c:formatCode>
                <c:ptCount val="959"/>
                <c:pt idx="0">
                  <c:v>-38728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11626</c:v>
                </c:pt>
                <c:pt idx="44">
                  <c:v>11700</c:v>
                </c:pt>
                <c:pt idx="45">
                  <c:v>11700</c:v>
                </c:pt>
                <c:pt idx="46">
                  <c:v>11700.5</c:v>
                </c:pt>
                <c:pt idx="47">
                  <c:v>11701</c:v>
                </c:pt>
                <c:pt idx="48">
                  <c:v>11839.5</c:v>
                </c:pt>
                <c:pt idx="49">
                  <c:v>12798.5</c:v>
                </c:pt>
                <c:pt idx="50">
                  <c:v>16698</c:v>
                </c:pt>
                <c:pt idx="51">
                  <c:v>17041</c:v>
                </c:pt>
              </c:numCache>
            </c:numRef>
          </c:xVal>
          <c:yVal>
            <c:numRef>
              <c:f>'Active 3'!$I$21:$I$979</c:f>
              <c:numCache>
                <c:formatCode>General</c:formatCode>
                <c:ptCount val="959"/>
                <c:pt idx="7">
                  <c:v>-4.3554700001550373E-2</c:v>
                </c:pt>
                <c:pt idx="8">
                  <c:v>-4.1341449999890756E-2</c:v>
                </c:pt>
                <c:pt idx="19">
                  <c:v>8.8525499959359877E-3</c:v>
                </c:pt>
                <c:pt idx="20">
                  <c:v>2.2113849998277146E-2</c:v>
                </c:pt>
                <c:pt idx="21">
                  <c:v>2.5993299997935537E-2</c:v>
                </c:pt>
                <c:pt idx="28">
                  <c:v>4.4276500004343688E-2</c:v>
                </c:pt>
                <c:pt idx="36">
                  <c:v>7.3218350000388455E-2</c:v>
                </c:pt>
                <c:pt idx="37">
                  <c:v>7.8067600006761495E-2</c:v>
                </c:pt>
                <c:pt idx="38">
                  <c:v>8.2877200002258178E-2</c:v>
                </c:pt>
                <c:pt idx="40">
                  <c:v>0.11018174999480834</c:v>
                </c:pt>
                <c:pt idx="41">
                  <c:v>0.10931719999643974</c:v>
                </c:pt>
                <c:pt idx="42">
                  <c:v>0.11078339999949094</c:v>
                </c:pt>
                <c:pt idx="45">
                  <c:v>0.11172999999689637</c:v>
                </c:pt>
                <c:pt idx="46">
                  <c:v>0.11326545000338228</c:v>
                </c:pt>
                <c:pt idx="47">
                  <c:v>0.1102009000023827</c:v>
                </c:pt>
                <c:pt idx="48">
                  <c:v>0.11342054999840911</c:v>
                </c:pt>
                <c:pt idx="49">
                  <c:v>0.12601364999864018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0D-49E1-BE05-F710AA5B00C5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3'!$D$21:$D$42</c:f>
                <c:numCache>
                  <c:formatCode>General</c:formatCode>
                  <c:ptCount val="22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</c:numCache>
              </c:numRef>
            </c:plus>
            <c:minus>
              <c:numRef>
                <c:f>'Active 3'!$D$21:$D$42</c:f>
                <c:numCache>
                  <c:formatCode>General</c:formatCode>
                  <c:ptCount val="22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3'!$F$21:$F$979</c:f>
              <c:numCache>
                <c:formatCode>General</c:formatCode>
                <c:ptCount val="959"/>
                <c:pt idx="0">
                  <c:v>-38728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11626</c:v>
                </c:pt>
                <c:pt idx="44">
                  <c:v>11700</c:v>
                </c:pt>
                <c:pt idx="45">
                  <c:v>11700</c:v>
                </c:pt>
                <c:pt idx="46">
                  <c:v>11700.5</c:v>
                </c:pt>
                <c:pt idx="47">
                  <c:v>11701</c:v>
                </c:pt>
                <c:pt idx="48">
                  <c:v>11839.5</c:v>
                </c:pt>
                <c:pt idx="49">
                  <c:v>12798.5</c:v>
                </c:pt>
                <c:pt idx="50">
                  <c:v>16698</c:v>
                </c:pt>
                <c:pt idx="51">
                  <c:v>17041</c:v>
                </c:pt>
              </c:numCache>
            </c:numRef>
          </c:xVal>
          <c:yVal>
            <c:numRef>
              <c:f>'Active 3'!$J$21:$J$979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0D-49E1-BE05-F710AA5B00C5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3'!$D$21:$D$60</c:f>
                <c:numCache>
                  <c:formatCode>General</c:formatCode>
                  <c:ptCount val="4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</c:numCache>
              </c:numRef>
            </c:plus>
            <c:minus>
              <c:numRef>
                <c:f>'Active 3'!$D$21:$D$60</c:f>
                <c:numCache>
                  <c:formatCode>General</c:formatCode>
                  <c:ptCount val="4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3'!$F$21:$F$979</c:f>
              <c:numCache>
                <c:formatCode>General</c:formatCode>
                <c:ptCount val="959"/>
                <c:pt idx="0">
                  <c:v>-38728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11626</c:v>
                </c:pt>
                <c:pt idx="44">
                  <c:v>11700</c:v>
                </c:pt>
                <c:pt idx="45">
                  <c:v>11700</c:v>
                </c:pt>
                <c:pt idx="46">
                  <c:v>11700.5</c:v>
                </c:pt>
                <c:pt idx="47">
                  <c:v>11701</c:v>
                </c:pt>
                <c:pt idx="48">
                  <c:v>11839.5</c:v>
                </c:pt>
                <c:pt idx="49">
                  <c:v>12798.5</c:v>
                </c:pt>
                <c:pt idx="50">
                  <c:v>16698</c:v>
                </c:pt>
                <c:pt idx="51">
                  <c:v>17041</c:v>
                </c:pt>
              </c:numCache>
            </c:numRef>
          </c:xVal>
          <c:yVal>
            <c:numRef>
              <c:f>'Active 3'!$K$21:$K$979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0D-49E1-BE05-F710AA5B00C5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3'!$D$21:$D$60</c:f>
                <c:numCache>
                  <c:formatCode>General</c:formatCode>
                  <c:ptCount val="4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</c:numCache>
              </c:numRef>
            </c:plus>
            <c:minus>
              <c:numRef>
                <c:f>'Active 3'!$D$21:$D$60</c:f>
                <c:numCache>
                  <c:formatCode>General</c:formatCode>
                  <c:ptCount val="4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3'!$F$21:$F$979</c:f>
              <c:numCache>
                <c:formatCode>General</c:formatCode>
                <c:ptCount val="959"/>
                <c:pt idx="0">
                  <c:v>-38728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11626</c:v>
                </c:pt>
                <c:pt idx="44">
                  <c:v>11700</c:v>
                </c:pt>
                <c:pt idx="45">
                  <c:v>11700</c:v>
                </c:pt>
                <c:pt idx="46">
                  <c:v>11700.5</c:v>
                </c:pt>
                <c:pt idx="47">
                  <c:v>11701</c:v>
                </c:pt>
                <c:pt idx="48">
                  <c:v>11839.5</c:v>
                </c:pt>
                <c:pt idx="49">
                  <c:v>12798.5</c:v>
                </c:pt>
                <c:pt idx="50">
                  <c:v>16698</c:v>
                </c:pt>
                <c:pt idx="51">
                  <c:v>17041</c:v>
                </c:pt>
              </c:numCache>
            </c:numRef>
          </c:xVal>
          <c:yVal>
            <c:numRef>
              <c:f>'Active 3'!$L$21:$L$979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0D-49E1-BE05-F710AA5B00C5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3'!$D$21:$D$60</c:f>
                <c:numCache>
                  <c:formatCode>General</c:formatCode>
                  <c:ptCount val="4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</c:numCache>
              </c:numRef>
            </c:plus>
            <c:minus>
              <c:numRef>
                <c:f>'Active 3'!$D$21:$D$60</c:f>
                <c:numCache>
                  <c:formatCode>General</c:formatCode>
                  <c:ptCount val="4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3'!$F$21:$F$979</c:f>
              <c:numCache>
                <c:formatCode>General</c:formatCode>
                <c:ptCount val="959"/>
                <c:pt idx="0">
                  <c:v>-38728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11626</c:v>
                </c:pt>
                <c:pt idx="44">
                  <c:v>11700</c:v>
                </c:pt>
                <c:pt idx="45">
                  <c:v>11700</c:v>
                </c:pt>
                <c:pt idx="46">
                  <c:v>11700.5</c:v>
                </c:pt>
                <c:pt idx="47">
                  <c:v>11701</c:v>
                </c:pt>
                <c:pt idx="48">
                  <c:v>11839.5</c:v>
                </c:pt>
                <c:pt idx="49">
                  <c:v>12798.5</c:v>
                </c:pt>
                <c:pt idx="50">
                  <c:v>16698</c:v>
                </c:pt>
                <c:pt idx="51">
                  <c:v>17041</c:v>
                </c:pt>
              </c:numCache>
            </c:numRef>
          </c:xVal>
          <c:yVal>
            <c:numRef>
              <c:f>'Active 3'!$M$21:$M$979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0D-49E1-BE05-F710AA5B00C5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3'!$D$21:$D$60</c:f>
                <c:numCache>
                  <c:formatCode>General</c:formatCode>
                  <c:ptCount val="4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</c:numCache>
              </c:numRef>
            </c:plus>
            <c:minus>
              <c:numRef>
                <c:f>'Active 3'!$D$21:$D$60</c:f>
                <c:numCache>
                  <c:formatCode>General</c:formatCode>
                  <c:ptCount val="40"/>
                  <c:pt idx="1">
                    <c:v>0</c:v>
                  </c:pt>
                  <c:pt idx="7">
                    <c:v>2.8E-3</c:v>
                  </c:pt>
                  <c:pt idx="8">
                    <c:v>2.7000000000000001E-3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0.01</c:v>
                  </c:pt>
                  <c:pt idx="20">
                    <c:v>5.9999999999999995E-4</c:v>
                  </c:pt>
                  <c:pt idx="21">
                    <c:v>2E-3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5.3E-3</c:v>
                  </c:pt>
                  <c:pt idx="37">
                    <c:v>1.6000000000000001E-3</c:v>
                  </c:pt>
                  <c:pt idx="38">
                    <c:v>5.9999999999999995E-4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3'!$F$21:$F$979</c:f>
              <c:numCache>
                <c:formatCode>General</c:formatCode>
                <c:ptCount val="959"/>
                <c:pt idx="0">
                  <c:v>-38728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11626</c:v>
                </c:pt>
                <c:pt idx="44">
                  <c:v>11700</c:v>
                </c:pt>
                <c:pt idx="45">
                  <c:v>11700</c:v>
                </c:pt>
                <c:pt idx="46">
                  <c:v>11700.5</c:v>
                </c:pt>
                <c:pt idx="47">
                  <c:v>11701</c:v>
                </c:pt>
                <c:pt idx="48">
                  <c:v>11839.5</c:v>
                </c:pt>
                <c:pt idx="49">
                  <c:v>12798.5</c:v>
                </c:pt>
                <c:pt idx="50">
                  <c:v>16698</c:v>
                </c:pt>
                <c:pt idx="51">
                  <c:v>17041</c:v>
                </c:pt>
              </c:numCache>
            </c:numRef>
          </c:xVal>
          <c:yVal>
            <c:numRef>
              <c:f>'Active 3'!$N$21:$N$979</c:f>
              <c:numCache>
                <c:formatCode>General</c:formatCode>
                <c:ptCount val="959"/>
                <c:pt idx="9">
                  <c:v>-4.0741450000496116E-2</c:v>
                </c:pt>
                <c:pt idx="22">
                  <c:v>2.1714999995310791E-2</c:v>
                </c:pt>
                <c:pt idx="25">
                  <c:v>3.4418799994455185E-2</c:v>
                </c:pt>
                <c:pt idx="30">
                  <c:v>5.0542699995276053E-2</c:v>
                </c:pt>
                <c:pt idx="31">
                  <c:v>5.114270000194665E-2</c:v>
                </c:pt>
                <c:pt idx="33">
                  <c:v>5.1178149995394051E-2</c:v>
                </c:pt>
                <c:pt idx="34">
                  <c:v>5.1978149997012224E-2</c:v>
                </c:pt>
                <c:pt idx="35">
                  <c:v>6.9416650003404357E-2</c:v>
                </c:pt>
                <c:pt idx="39">
                  <c:v>8.783440000115661E-2</c:v>
                </c:pt>
                <c:pt idx="43">
                  <c:v>0.11078339999949094</c:v>
                </c:pt>
                <c:pt idx="44">
                  <c:v>0.11162999999942258</c:v>
                </c:pt>
                <c:pt idx="50">
                  <c:v>0.15949820000241743</c:v>
                </c:pt>
                <c:pt idx="51">
                  <c:v>0.15690689999610186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0D-49E1-BE05-F710AA5B00C5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3'!$F$21:$F$979</c:f>
              <c:numCache>
                <c:formatCode>General</c:formatCode>
                <c:ptCount val="959"/>
                <c:pt idx="0">
                  <c:v>-38728</c:v>
                </c:pt>
                <c:pt idx="1">
                  <c:v>-32260</c:v>
                </c:pt>
                <c:pt idx="2">
                  <c:v>-19416</c:v>
                </c:pt>
                <c:pt idx="3">
                  <c:v>-19415.5</c:v>
                </c:pt>
                <c:pt idx="4">
                  <c:v>-19405</c:v>
                </c:pt>
                <c:pt idx="5">
                  <c:v>-19402</c:v>
                </c:pt>
                <c:pt idx="6">
                  <c:v>-19401.5</c:v>
                </c:pt>
                <c:pt idx="7">
                  <c:v>-6383</c:v>
                </c:pt>
                <c:pt idx="8">
                  <c:v>-6340.5</c:v>
                </c:pt>
                <c:pt idx="9">
                  <c:v>-6340.5</c:v>
                </c:pt>
                <c:pt idx="10">
                  <c:v>-3929</c:v>
                </c:pt>
                <c:pt idx="11">
                  <c:v>-2621.5</c:v>
                </c:pt>
                <c:pt idx="12">
                  <c:v>-2621</c:v>
                </c:pt>
                <c:pt idx="13">
                  <c:v>-2620.5</c:v>
                </c:pt>
                <c:pt idx="14">
                  <c:v>-2483.5</c:v>
                </c:pt>
                <c:pt idx="15">
                  <c:v>-7.5</c:v>
                </c:pt>
                <c:pt idx="16">
                  <c:v>-3.5</c:v>
                </c:pt>
                <c:pt idx="17">
                  <c:v>-0.5</c:v>
                </c:pt>
                <c:pt idx="18">
                  <c:v>0</c:v>
                </c:pt>
                <c:pt idx="19">
                  <c:v>319.5</c:v>
                </c:pt>
                <c:pt idx="20">
                  <c:v>1176.5</c:v>
                </c:pt>
                <c:pt idx="21">
                  <c:v>1337</c:v>
                </c:pt>
                <c:pt idx="22">
                  <c:v>1350</c:v>
                </c:pt>
                <c:pt idx="23">
                  <c:v>2501</c:v>
                </c:pt>
                <c:pt idx="24">
                  <c:v>2504</c:v>
                </c:pt>
                <c:pt idx="25">
                  <c:v>2532</c:v>
                </c:pt>
                <c:pt idx="26">
                  <c:v>2712</c:v>
                </c:pt>
                <c:pt idx="27">
                  <c:v>2712.5</c:v>
                </c:pt>
                <c:pt idx="28">
                  <c:v>3585</c:v>
                </c:pt>
                <c:pt idx="29">
                  <c:v>3703</c:v>
                </c:pt>
                <c:pt idx="30">
                  <c:v>3703</c:v>
                </c:pt>
                <c:pt idx="31">
                  <c:v>3703</c:v>
                </c:pt>
                <c:pt idx="32">
                  <c:v>3703.5</c:v>
                </c:pt>
                <c:pt idx="33">
                  <c:v>3703.5</c:v>
                </c:pt>
                <c:pt idx="34">
                  <c:v>3703.5</c:v>
                </c:pt>
                <c:pt idx="35">
                  <c:v>6468.5</c:v>
                </c:pt>
                <c:pt idx="36">
                  <c:v>6681.5</c:v>
                </c:pt>
                <c:pt idx="37">
                  <c:v>7764</c:v>
                </c:pt>
                <c:pt idx="38">
                  <c:v>8908</c:v>
                </c:pt>
                <c:pt idx="39">
                  <c:v>9016</c:v>
                </c:pt>
                <c:pt idx="40">
                  <c:v>11507.5</c:v>
                </c:pt>
                <c:pt idx="41">
                  <c:v>11508</c:v>
                </c:pt>
                <c:pt idx="42">
                  <c:v>11626</c:v>
                </c:pt>
                <c:pt idx="43">
                  <c:v>11626</c:v>
                </c:pt>
                <c:pt idx="44">
                  <c:v>11700</c:v>
                </c:pt>
                <c:pt idx="45">
                  <c:v>11700</c:v>
                </c:pt>
                <c:pt idx="46">
                  <c:v>11700.5</c:v>
                </c:pt>
                <c:pt idx="47">
                  <c:v>11701</c:v>
                </c:pt>
                <c:pt idx="48">
                  <c:v>11839.5</c:v>
                </c:pt>
                <c:pt idx="49">
                  <c:v>12798.5</c:v>
                </c:pt>
                <c:pt idx="50">
                  <c:v>16698</c:v>
                </c:pt>
                <c:pt idx="51">
                  <c:v>17041</c:v>
                </c:pt>
              </c:numCache>
            </c:numRef>
          </c:xVal>
          <c:yVal>
            <c:numRef>
              <c:f>'Active 3'!$O$21:$O$979</c:f>
              <c:numCache>
                <c:formatCode>General</c:formatCode>
                <c:ptCount val="959"/>
                <c:pt idx="9">
                  <c:v>-4.0540917149325305E-2</c:v>
                </c:pt>
                <c:pt idx="15">
                  <c:v>1.3348736538266796E-2</c:v>
                </c:pt>
                <c:pt idx="16">
                  <c:v>1.338277390045697E-2</c:v>
                </c:pt>
                <c:pt idx="17">
                  <c:v>1.3408301922099601E-2</c:v>
                </c:pt>
                <c:pt idx="18">
                  <c:v>1.3412556592373372E-2</c:v>
                </c:pt>
                <c:pt idx="19">
                  <c:v>1.6131290897313477E-2</c:v>
                </c:pt>
                <c:pt idx="20">
                  <c:v>2.3423795746558135E-2</c:v>
                </c:pt>
                <c:pt idx="21">
                  <c:v>2.4789544904438847E-2</c:v>
                </c:pt>
                <c:pt idx="22">
                  <c:v>2.4900166331556908E-2</c:v>
                </c:pt>
                <c:pt idx="23">
                  <c:v>3.4694417301779315E-2</c:v>
                </c:pt>
                <c:pt idx="24">
                  <c:v>3.4719945323421944E-2</c:v>
                </c:pt>
                <c:pt idx="25">
                  <c:v>3.4958206858753157E-2</c:v>
                </c:pt>
                <c:pt idx="26">
                  <c:v>3.6489888157310968E-2</c:v>
                </c:pt>
                <c:pt idx="27">
                  <c:v>3.6494142827584737E-2</c:v>
                </c:pt>
                <c:pt idx="28">
                  <c:v>4.3918542455316317E-2</c:v>
                </c:pt>
                <c:pt idx="29">
                  <c:v>4.4922644639926436E-2</c:v>
                </c:pt>
                <c:pt idx="30">
                  <c:v>4.4922644639926436E-2</c:v>
                </c:pt>
                <c:pt idx="31">
                  <c:v>4.4922644639926436E-2</c:v>
                </c:pt>
                <c:pt idx="32">
                  <c:v>4.4926899310200205E-2</c:v>
                </c:pt>
                <c:pt idx="33">
                  <c:v>4.4926899310200205E-2</c:v>
                </c:pt>
                <c:pt idx="34">
                  <c:v>4.4926899310200205E-2</c:v>
                </c:pt>
                <c:pt idx="35">
                  <c:v>6.8455225924157592E-2</c:v>
                </c:pt>
                <c:pt idx="36">
                  <c:v>7.0267715460784336E-2</c:v>
                </c:pt>
                <c:pt idx="37">
                  <c:v>7.947907660350001E-2</c:v>
                </c:pt>
                <c:pt idx="38">
                  <c:v>8.9213762189889634E-2</c:v>
                </c:pt>
                <c:pt idx="39">
                  <c:v>9.0132770969024306E-2</c:v>
                </c:pt>
                <c:pt idx="40">
                  <c:v>0.11133379294322859</c:v>
                </c:pt>
                <c:pt idx="41">
                  <c:v>0.11133804761350236</c:v>
                </c:pt>
                <c:pt idx="42">
                  <c:v>0.11234214979811247</c:v>
                </c:pt>
                <c:pt idx="43">
                  <c:v>0.11234214979811247</c:v>
                </c:pt>
                <c:pt idx="44">
                  <c:v>0.1129718409986307</c:v>
                </c:pt>
                <c:pt idx="45">
                  <c:v>0.1129718409986307</c:v>
                </c:pt>
                <c:pt idx="46">
                  <c:v>0.11297609566890446</c:v>
                </c:pt>
                <c:pt idx="47">
                  <c:v>0.11298035033917822</c:v>
                </c:pt>
                <c:pt idx="48">
                  <c:v>0.114158894005013</c:v>
                </c:pt>
                <c:pt idx="49">
                  <c:v>0.12231935159010707</c:v>
                </c:pt>
                <c:pt idx="50">
                  <c:v>0.15550152505525239</c:v>
                </c:pt>
                <c:pt idx="51">
                  <c:v>0.15842022886305976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0D-49E1-BE05-F710AA5B00C5}"/>
            </c:ext>
          </c:extLst>
        </c:ser>
        <c:ser>
          <c:idx val="8"/>
          <c:order val="8"/>
          <c:tx>
            <c:strRef>
              <c:f>'Active 3'!$V$1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3'!$U$2:$U$30</c:f>
              <c:numCache>
                <c:formatCode>General</c:formatCode>
                <c:ptCount val="29"/>
                <c:pt idx="0">
                  <c:v>-40000</c:v>
                </c:pt>
                <c:pt idx="1">
                  <c:v>-38000</c:v>
                </c:pt>
                <c:pt idx="2">
                  <c:v>-36000</c:v>
                </c:pt>
                <c:pt idx="3">
                  <c:v>-34000</c:v>
                </c:pt>
                <c:pt idx="4">
                  <c:v>-32000</c:v>
                </c:pt>
                <c:pt idx="5">
                  <c:v>-30000</c:v>
                </c:pt>
                <c:pt idx="6">
                  <c:v>-28000</c:v>
                </c:pt>
                <c:pt idx="7">
                  <c:v>-26000</c:v>
                </c:pt>
                <c:pt idx="8">
                  <c:v>-24000</c:v>
                </c:pt>
                <c:pt idx="9">
                  <c:v>-22000</c:v>
                </c:pt>
                <c:pt idx="10">
                  <c:v>-20000</c:v>
                </c:pt>
                <c:pt idx="11">
                  <c:v>-18000</c:v>
                </c:pt>
                <c:pt idx="12">
                  <c:v>-16000</c:v>
                </c:pt>
                <c:pt idx="13">
                  <c:v>-14000</c:v>
                </c:pt>
                <c:pt idx="14">
                  <c:v>-12000</c:v>
                </c:pt>
                <c:pt idx="15">
                  <c:v>-10000</c:v>
                </c:pt>
                <c:pt idx="16">
                  <c:v>-8000</c:v>
                </c:pt>
                <c:pt idx="17">
                  <c:v>-6000</c:v>
                </c:pt>
                <c:pt idx="18">
                  <c:v>-4000</c:v>
                </c:pt>
                <c:pt idx="19">
                  <c:v>-2000</c:v>
                </c:pt>
                <c:pt idx="20">
                  <c:v>0</c:v>
                </c:pt>
                <c:pt idx="21">
                  <c:v>2000</c:v>
                </c:pt>
                <c:pt idx="22">
                  <c:v>4000</c:v>
                </c:pt>
                <c:pt idx="23">
                  <c:v>6000</c:v>
                </c:pt>
                <c:pt idx="24">
                  <c:v>8000</c:v>
                </c:pt>
                <c:pt idx="25">
                  <c:v>10000</c:v>
                </c:pt>
                <c:pt idx="26">
                  <c:v>12000</c:v>
                </c:pt>
                <c:pt idx="27">
                  <c:v>14000</c:v>
                </c:pt>
                <c:pt idx="28">
                  <c:v>16000</c:v>
                </c:pt>
              </c:numCache>
            </c:numRef>
          </c:xVal>
          <c:yVal>
            <c:numRef>
              <c:f>'Active 3'!$V$2:$V$30</c:f>
              <c:numCache>
                <c:formatCode>0.00E+00</c:formatCode>
                <c:ptCount val="29"/>
                <c:pt idx="0">
                  <c:v>8.8113426618299018E-2</c:v>
                </c:pt>
                <c:pt idx="1">
                  <c:v>7.3302757788695883E-2</c:v>
                </c:pt>
                <c:pt idx="2">
                  <c:v>5.4606037357767569E-2</c:v>
                </c:pt>
                <c:pt idx="3">
                  <c:v>3.2809807024544363E-2</c:v>
                </c:pt>
                <c:pt idx="4">
                  <c:v>1.0319186525046424E-2</c:v>
                </c:pt>
                <c:pt idx="5">
                  <c:v>-9.683372321425009E-3</c:v>
                </c:pt>
                <c:pt idx="6">
                  <c:v>-2.4351221343438798E-2</c:v>
                </c:pt>
                <c:pt idx="7">
                  <c:v>-3.2169196698101692E-2</c:v>
                </c:pt>
                <c:pt idx="8">
                  <c:v>-3.3483582279096306E-2</c:v>
                </c:pt>
                <c:pt idx="9">
                  <c:v>-3.0380988959143422E-2</c:v>
                </c:pt>
                <c:pt idx="10">
                  <c:v>-2.5958514438032945E-2</c:v>
                </c:pt>
                <c:pt idx="11">
                  <c:v>-2.3240462078210594E-2</c:v>
                </c:pt>
                <c:pt idx="12">
                  <c:v>-2.4120521234371306E-2</c:v>
                </c:pt>
                <c:pt idx="13">
                  <c:v>-2.8699405840278774E-2</c:v>
                </c:pt>
                <c:pt idx="14">
                  <c:v>-3.5249627393664329E-2</c:v>
                </c:pt>
                <c:pt idx="15">
                  <c:v>-4.0819723798079403E-2</c:v>
                </c:pt>
                <c:pt idx="16">
                  <c:v>-4.22666011249197E-2</c:v>
                </c:pt>
                <c:pt idx="17">
                  <c:v>-3.7354903016937897E-2</c:v>
                </c:pt>
                <c:pt idx="18">
                  <c:v>-2.5538877995084364E-2</c:v>
                </c:pt>
                <c:pt idx="19">
                  <c:v>-8.1532685924680035E-3</c:v>
                </c:pt>
                <c:pt idx="20">
                  <c:v>1.2053545550272878E-2</c:v>
                </c:pt>
                <c:pt idx="21">
                  <c:v>3.1880856686479372E-2</c:v>
                </c:pt>
                <c:pt idx="22">
                  <c:v>4.8795150125165443E-2</c:v>
                </c:pt>
                <c:pt idx="23">
                  <c:v>6.1816259273752089E-2</c:v>
                </c:pt>
                <c:pt idx="24">
                  <c:v>7.1860201451028657E-2</c:v>
                </c:pt>
                <c:pt idx="25">
                  <c:v>8.1418779758353585E-2</c:v>
                </c:pt>
                <c:pt idx="26">
                  <c:v>9.368801762490285E-2</c:v>
                </c:pt>
                <c:pt idx="27">
                  <c:v>0.11145027609377141</c:v>
                </c:pt>
                <c:pt idx="28">
                  <c:v>0.136101059043266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0D-49E1-BE05-F710AA5B0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439776"/>
        <c:axId val="1"/>
      </c:scatterChart>
      <c:valAx>
        <c:axId val="58943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22761760242792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872534142640367E-3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9439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47192716236723"/>
          <c:y val="0.92000129214617399"/>
          <c:w val="0.7481031866464339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466725</xdr:colOff>
      <xdr:row>17</xdr:row>
      <xdr:rowOff>152400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63EB050A-D65F-0073-853E-46AE92881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133350</xdr:rowOff>
    </xdr:from>
    <xdr:to>
      <xdr:col>17</xdr:col>
      <xdr:colOff>342900</xdr:colOff>
      <xdr:row>18</xdr:row>
      <xdr:rowOff>152400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7CA5BEDD-5FC9-78AD-45CD-8A655C679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47625</xdr:rowOff>
    </xdr:from>
    <xdr:to>
      <xdr:col>16</xdr:col>
      <xdr:colOff>552450</xdr:colOff>
      <xdr:row>18</xdr:row>
      <xdr:rowOff>66675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3E220EF1-91E4-7150-BA6B-62A4DBA17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vsolj.cetus-net.org/no46.pdf" TargetMode="External"/><Relationship Id="rId7" Type="http://schemas.openxmlformats.org/officeDocument/2006/relationships/hyperlink" Target="http://vsolj.cetus-net.org/bulletin.html" TargetMode="External"/><Relationship Id="rId2" Type="http://schemas.openxmlformats.org/officeDocument/2006/relationships/hyperlink" Target="http://vsolj.cetus-net.org/no43.pdf" TargetMode="External"/><Relationship Id="rId1" Type="http://schemas.openxmlformats.org/officeDocument/2006/relationships/hyperlink" Target="http://vsolj.cetus-net.org/no42.pdf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0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6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vsolj.cetus-net.org/no43.pdf" TargetMode="External"/><Relationship Id="rId1" Type="http://schemas.openxmlformats.org/officeDocument/2006/relationships/hyperlink" Target="http://vsolj.cetus-net.org/no42.pdf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0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6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://vsolj.cetus-net.org/no43.pdf" TargetMode="External"/><Relationship Id="rId1" Type="http://schemas.openxmlformats.org/officeDocument/2006/relationships/hyperlink" Target="http://vsolj.cetus-net.org/no42.pdf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0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13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vsolj.cetus-net.org/no43.pdf" TargetMode="External"/><Relationship Id="rId7" Type="http://schemas.openxmlformats.org/officeDocument/2006/relationships/hyperlink" Target="http://www.konkoly.hu/cgi-bin/IBVS?5871" TargetMode="External"/><Relationship Id="rId12" Type="http://schemas.openxmlformats.org/officeDocument/2006/relationships/hyperlink" Target="http://www.bav-astro.de/sfs/BAVM_link.php?BAVMnr=220" TargetMode="External"/><Relationship Id="rId17" Type="http://schemas.openxmlformats.org/officeDocument/2006/relationships/hyperlink" Target="http://www.bav-astro.de/LkDB/index.php" TargetMode="External"/><Relationship Id="rId2" Type="http://schemas.openxmlformats.org/officeDocument/2006/relationships/hyperlink" Target="http://vsolj.cetus-net.org/no42.pdf" TargetMode="External"/><Relationship Id="rId16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86" TargetMode="External"/><Relationship Id="rId15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vsolj.cetus-net.org/no46.pdf" TargetMode="External"/><Relationship Id="rId9" Type="http://schemas.openxmlformats.org/officeDocument/2006/relationships/hyperlink" Target="http://www.konkoly.hu/cgi-bin/IBVS?5992" TargetMode="External"/><Relationship Id="rId1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207"/>
  <sheetViews>
    <sheetView tabSelected="1" workbookViewId="0">
      <pane xSplit="14" ySplit="21" topLeftCell="O55" activePane="bottomRight" state="frozen"/>
      <selection pane="topRight" activeCell="O1" sqref="O1"/>
      <selection pane="bottomLeft" activeCell="A22" sqref="A22"/>
      <selection pane="bottomRight" activeCell="F10" sqref="F9: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3.85546875" customWidth="1"/>
    <col min="4" max="4" width="9.42578125" customWidth="1"/>
    <col min="5" max="5" width="9.85546875" customWidth="1"/>
    <col min="6" max="6" width="16.85546875" customWidth="1"/>
    <col min="7" max="7" width="8.140625" style="53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1" width="10.28515625" customWidth="1"/>
    <col min="22" max="22" width="24.7109375" customWidth="1"/>
  </cols>
  <sheetData>
    <row r="1" spans="1:23" ht="20.25" x14ac:dyDescent="0.3">
      <c r="A1" s="1" t="s">
        <v>42</v>
      </c>
    </row>
    <row r="2" spans="1:23" x14ac:dyDescent="0.2">
      <c r="A2" t="s">
        <v>26</v>
      </c>
      <c r="B2" s="11" t="s">
        <v>40</v>
      </c>
      <c r="F2" s="89" t="s">
        <v>283</v>
      </c>
      <c r="U2">
        <v>1</v>
      </c>
      <c r="V2" t="s">
        <v>116</v>
      </c>
      <c r="W2" t="s">
        <v>129</v>
      </c>
    </row>
    <row r="3" spans="1:23" ht="13.5" thickBot="1" x14ac:dyDescent="0.25">
      <c r="U3">
        <v>2</v>
      </c>
      <c r="V3" t="s">
        <v>117</v>
      </c>
      <c r="W3" t="s">
        <v>128</v>
      </c>
    </row>
    <row r="4" spans="1:23" ht="14.25" thickTop="1" thickBot="1" x14ac:dyDescent="0.25">
      <c r="A4" s="7" t="s">
        <v>2</v>
      </c>
      <c r="C4" s="3">
        <v>43192.43</v>
      </c>
      <c r="D4" s="4">
        <v>0.28273823999999997</v>
      </c>
      <c r="U4">
        <v>3</v>
      </c>
      <c r="V4" t="s">
        <v>118</v>
      </c>
      <c r="W4" t="s">
        <v>127</v>
      </c>
    </row>
    <row r="5" spans="1:23" ht="13.5" thickTop="1" x14ac:dyDescent="0.2">
      <c r="A5" s="16" t="s">
        <v>44</v>
      </c>
      <c r="B5" s="17"/>
      <c r="C5" s="18">
        <v>-9.5</v>
      </c>
      <c r="D5" s="17" t="s">
        <v>45</v>
      </c>
      <c r="U5">
        <v>4</v>
      </c>
      <c r="V5" t="s">
        <v>119</v>
      </c>
      <c r="W5" t="s">
        <v>126</v>
      </c>
    </row>
    <row r="6" spans="1:23" x14ac:dyDescent="0.2">
      <c r="A6" s="7" t="s">
        <v>3</v>
      </c>
      <c r="U6">
        <v>5</v>
      </c>
      <c r="V6" t="s">
        <v>115</v>
      </c>
      <c r="W6" t="s">
        <v>125</v>
      </c>
    </row>
    <row r="7" spans="1:23" x14ac:dyDescent="0.2">
      <c r="A7" t="s">
        <v>4</v>
      </c>
      <c r="C7">
        <f>+C4</f>
        <v>43192.43</v>
      </c>
      <c r="U7">
        <v>6</v>
      </c>
      <c r="V7" t="s">
        <v>120</v>
      </c>
      <c r="W7" t="s">
        <v>35</v>
      </c>
    </row>
    <row r="8" spans="1:23" x14ac:dyDescent="0.2">
      <c r="A8" t="s">
        <v>5</v>
      </c>
      <c r="C8">
        <v>0.28273809999999999</v>
      </c>
      <c r="D8" t="s">
        <v>277</v>
      </c>
      <c r="U8">
        <v>7</v>
      </c>
      <c r="V8" t="s">
        <v>121</v>
      </c>
      <c r="W8" t="s">
        <v>124</v>
      </c>
    </row>
    <row r="9" spans="1:23" x14ac:dyDescent="0.2">
      <c r="A9" s="31" t="s">
        <v>51</v>
      </c>
      <c r="B9" s="32">
        <v>35</v>
      </c>
      <c r="C9" s="30" t="str">
        <f>"F"&amp;B9</f>
        <v>F35</v>
      </c>
      <c r="D9" s="54" t="str">
        <f>"G"&amp;B9</f>
        <v>G35</v>
      </c>
      <c r="U9">
        <v>8</v>
      </c>
      <c r="V9" t="s">
        <v>122</v>
      </c>
      <c r="W9" t="s">
        <v>123</v>
      </c>
    </row>
    <row r="10" spans="1:23" ht="13.5" thickBot="1" x14ac:dyDescent="0.25">
      <c r="A10" s="17"/>
      <c r="B10" s="17"/>
      <c r="C10" s="6" t="s">
        <v>22</v>
      </c>
      <c r="D10" s="6" t="s">
        <v>23</v>
      </c>
      <c r="E10" s="17"/>
    </row>
    <row r="11" spans="1:23" x14ac:dyDescent="0.2">
      <c r="A11" s="17" t="s">
        <v>18</v>
      </c>
      <c r="B11" s="17"/>
      <c r="C11" s="29">
        <f ca="1">INTERCEPT(INDIRECT($D$9):G979,INDIRECT($C$9):F979)</f>
        <v>3.9557213443676513E-3</v>
      </c>
      <c r="D11" s="5"/>
      <c r="E11" s="17"/>
    </row>
    <row r="12" spans="1:23" x14ac:dyDescent="0.2">
      <c r="A12" s="17" t="s">
        <v>19</v>
      </c>
      <c r="B12" s="17"/>
      <c r="C12" s="29">
        <f ca="1">SLOPE(INDIRECT($D$9):G979,INDIRECT($C$9):F979)</f>
        <v>-3.4362066102897744E-7</v>
      </c>
      <c r="D12" s="5"/>
      <c r="E12" s="17"/>
    </row>
    <row r="13" spans="1:23" x14ac:dyDescent="0.2">
      <c r="A13" s="17" t="s">
        <v>21</v>
      </c>
      <c r="B13" s="17"/>
      <c r="C13" s="5" t="s">
        <v>16</v>
      </c>
    </row>
    <row r="14" spans="1:23" x14ac:dyDescent="0.2">
      <c r="A14" s="17"/>
      <c r="B14" s="17"/>
      <c r="C14" s="17"/>
    </row>
    <row r="15" spans="1:23" x14ac:dyDescent="0.2">
      <c r="A15" s="19" t="s">
        <v>20</v>
      </c>
      <c r="B15" s="17"/>
      <c r="C15" s="20">
        <f ca="1">(C7+C11)+(C8+C12)*INT(MAX(F21:F3520))</f>
        <v>57131.405345222753</v>
      </c>
      <c r="E15" s="21" t="s">
        <v>54</v>
      </c>
      <c r="F15" s="18">
        <v>1</v>
      </c>
    </row>
    <row r="16" spans="1:23" x14ac:dyDescent="0.2">
      <c r="A16" s="23" t="s">
        <v>6</v>
      </c>
      <c r="B16" s="17"/>
      <c r="C16" s="24">
        <f ca="1">+C8+C12</f>
        <v>0.28273775637933896</v>
      </c>
      <c r="E16" s="21" t="s">
        <v>46</v>
      </c>
      <c r="F16" s="22">
        <f ca="1">NOW()+15018.5+$C$5/24</f>
        <v>60338.688575578701</v>
      </c>
    </row>
    <row r="17" spans="1:32" ht="13.5" thickBot="1" x14ac:dyDescent="0.25">
      <c r="A17" s="21" t="s">
        <v>41</v>
      </c>
      <c r="B17" s="17"/>
      <c r="C17" s="17">
        <f>COUNT(C21:C2178)</f>
        <v>51</v>
      </c>
      <c r="E17" s="21" t="s">
        <v>55</v>
      </c>
      <c r="F17" s="22">
        <f ca="1">ROUND(2*(F16-$C$7)/$C$8,0)/2+F15</f>
        <v>60644.5</v>
      </c>
    </row>
    <row r="18" spans="1:32" ht="14.25" thickTop="1" thickBot="1" x14ac:dyDescent="0.25">
      <c r="A18" s="23" t="s">
        <v>7</v>
      </c>
      <c r="B18" s="17"/>
      <c r="C18" s="26">
        <f ca="1">+C15</f>
        <v>57131.405345222753</v>
      </c>
      <c r="D18" s="27">
        <f ca="1">+C16</f>
        <v>0.28273775637933896</v>
      </c>
      <c r="E18" s="21" t="s">
        <v>47</v>
      </c>
      <c r="F18" s="10">
        <f ca="1">ROUND(2*(F16-$C$15)/$C$16,0)/2+F15</f>
        <v>11344.5</v>
      </c>
    </row>
    <row r="19" spans="1:32" ht="13.5" thickTop="1" x14ac:dyDescent="0.2">
      <c r="E19" s="21" t="s">
        <v>48</v>
      </c>
      <c r="F19" s="25">
        <f ca="1">+$C$15+$C$16*F18-15018.5-$C$5/24</f>
        <v>45320.819655801497</v>
      </c>
    </row>
    <row r="20" spans="1:32" ht="13.5" thickBot="1" x14ac:dyDescent="0.25">
      <c r="A20" s="6" t="s">
        <v>8</v>
      </c>
      <c r="B20" s="6" t="s">
        <v>9</v>
      </c>
      <c r="C20" s="6" t="s">
        <v>10</v>
      </c>
      <c r="D20" s="6" t="s">
        <v>15</v>
      </c>
      <c r="E20" s="6" t="s">
        <v>11</v>
      </c>
      <c r="F20" s="6" t="s">
        <v>12</v>
      </c>
      <c r="G20" s="55" t="s">
        <v>13</v>
      </c>
      <c r="H20" s="9" t="s">
        <v>278</v>
      </c>
      <c r="I20" s="9" t="s">
        <v>279</v>
      </c>
      <c r="J20" s="9" t="s">
        <v>280</v>
      </c>
      <c r="K20" s="9" t="s">
        <v>63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17</v>
      </c>
      <c r="U20" s="88" t="s">
        <v>282</v>
      </c>
    </row>
    <row r="21" spans="1:32" ht="12.75" customHeight="1" x14ac:dyDescent="0.2">
      <c r="A21" t="s">
        <v>130</v>
      </c>
      <c r="B21" s="38" t="s">
        <v>37</v>
      </c>
      <c r="C21" s="41">
        <v>41363.806299999997</v>
      </c>
      <c r="D21" s="41"/>
      <c r="E21" s="53">
        <f t="shared" ref="E21:E52" si="0">+(C21-C$7)/C$8</f>
        <v>-6467.5531879149066</v>
      </c>
      <c r="F21">
        <f t="shared" ref="F21:F52" si="1">ROUND(2*E21,0)/2</f>
        <v>-6467.5</v>
      </c>
      <c r="G21" s="53">
        <f t="shared" ref="G21:G52" si="2">+C21-(C$7+F21*C$8)</f>
        <v>-1.5038250006909948E-2</v>
      </c>
      <c r="I21" s="39"/>
      <c r="J21">
        <f>+G21</f>
        <v>-1.5038250006909948E-2</v>
      </c>
      <c r="K21" s="39"/>
      <c r="L21" s="39"/>
      <c r="M21" s="39"/>
      <c r="N21" s="39"/>
      <c r="O21" s="39"/>
      <c r="P21" s="40"/>
      <c r="Q21" s="2">
        <f t="shared" ref="Q21:Q52" si="3">+C21-15018.5</f>
        <v>26345.306299999997</v>
      </c>
      <c r="W21" t="s">
        <v>130</v>
      </c>
      <c r="Y21" s="41" t="s">
        <v>61</v>
      </c>
    </row>
    <row r="22" spans="1:32" ht="12.75" customHeight="1" x14ac:dyDescent="0.2">
      <c r="A22" t="s">
        <v>131</v>
      </c>
      <c r="C22" s="15">
        <v>43192.43</v>
      </c>
      <c r="D22" s="15" t="s">
        <v>16</v>
      </c>
      <c r="E22" s="53">
        <f t="shared" si="0"/>
        <v>0</v>
      </c>
      <c r="F22">
        <f t="shared" si="1"/>
        <v>0</v>
      </c>
      <c r="G22" s="53">
        <f t="shared" si="2"/>
        <v>0</v>
      </c>
      <c r="H22">
        <f>+G22</f>
        <v>0</v>
      </c>
      <c r="O22">
        <f t="shared" ref="O22:O53" ca="1" si="4">+C$11+C$12*F22</f>
        <v>3.9557213443676513E-3</v>
      </c>
      <c r="Q22" s="2">
        <f t="shared" si="3"/>
        <v>28173.93</v>
      </c>
      <c r="W22" t="s">
        <v>131</v>
      </c>
      <c r="Y22" t="s">
        <v>62</v>
      </c>
    </row>
    <row r="23" spans="1:32" x14ac:dyDescent="0.2">
      <c r="A23" s="63" t="s">
        <v>38</v>
      </c>
      <c r="B23" s="5" t="s">
        <v>37</v>
      </c>
      <c r="C23" s="15">
        <v>46823.766100000001</v>
      </c>
      <c r="D23" s="15"/>
      <c r="E23" s="53">
        <f t="shared" si="0"/>
        <v>12843.462200531165</v>
      </c>
      <c r="F23">
        <f t="shared" si="1"/>
        <v>12843.5</v>
      </c>
      <c r="G23" s="53">
        <f t="shared" si="2"/>
        <v>-1.0687349997169804E-2</v>
      </c>
      <c r="K23" s="10">
        <v>-1.2485439998272341E-2</v>
      </c>
      <c r="O23">
        <f t="shared" ca="1" si="4"/>
        <v>-4.5757061555802038E-4</v>
      </c>
      <c r="Q23" s="2">
        <f t="shared" si="3"/>
        <v>31805.266100000001</v>
      </c>
      <c r="W23" t="s">
        <v>38</v>
      </c>
    </row>
    <row r="24" spans="1:32" x14ac:dyDescent="0.2">
      <c r="A24" s="63" t="s">
        <v>38</v>
      </c>
      <c r="B24" s="5" t="s">
        <v>36</v>
      </c>
      <c r="C24" s="15">
        <v>46823.908199999998</v>
      </c>
      <c r="D24" s="15"/>
      <c r="E24" s="53">
        <f t="shared" si="0"/>
        <v>12843.964785785849</v>
      </c>
      <c r="F24">
        <f t="shared" si="1"/>
        <v>12844</v>
      </c>
      <c r="G24" s="53">
        <f t="shared" si="2"/>
        <v>-9.9564000047394074E-3</v>
      </c>
      <c r="K24" s="10">
        <v>-1.1754560000554193E-2</v>
      </c>
      <c r="O24">
        <f t="shared" ca="1" si="4"/>
        <v>-4.5774242588853507E-4</v>
      </c>
      <c r="Q24" s="2">
        <f t="shared" si="3"/>
        <v>31805.408199999998</v>
      </c>
      <c r="W24" t="s">
        <v>38</v>
      </c>
    </row>
    <row r="25" spans="1:32" x14ac:dyDescent="0.2">
      <c r="A25" s="63" t="s">
        <v>38</v>
      </c>
      <c r="B25" s="5" t="s">
        <v>37</v>
      </c>
      <c r="C25" s="15">
        <v>46826.876900000003</v>
      </c>
      <c r="D25" s="15"/>
      <c r="E25" s="53">
        <f t="shared" si="0"/>
        <v>12854.464608766921</v>
      </c>
      <c r="F25">
        <f t="shared" si="1"/>
        <v>12854.5</v>
      </c>
      <c r="G25" s="53">
        <f t="shared" si="2"/>
        <v>-1.0006450000219047E-2</v>
      </c>
      <c r="K25" s="10">
        <v>-1.1806079994130414E-2</v>
      </c>
      <c r="O25">
        <f t="shared" ca="1" si="4"/>
        <v>-4.613504428293393E-4</v>
      </c>
      <c r="Q25" s="2">
        <f t="shared" si="3"/>
        <v>31808.376900000003</v>
      </c>
      <c r="W25" t="s">
        <v>38</v>
      </c>
    </row>
    <row r="26" spans="1:32" x14ac:dyDescent="0.2">
      <c r="A26" s="63" t="s">
        <v>38</v>
      </c>
      <c r="B26" s="5" t="s">
        <v>37</v>
      </c>
      <c r="C26" s="15">
        <v>46827.724399999999</v>
      </c>
      <c r="D26" s="15"/>
      <c r="E26" s="53">
        <f t="shared" si="0"/>
        <v>12857.462082400634</v>
      </c>
      <c r="F26">
        <f t="shared" si="1"/>
        <v>12857.5</v>
      </c>
      <c r="G26" s="53">
        <f t="shared" si="2"/>
        <v>-1.0720750004111324E-2</v>
      </c>
      <c r="K26" s="10">
        <v>-1.2520800002675969E-2</v>
      </c>
      <c r="O26">
        <f t="shared" ca="1" si="4"/>
        <v>-4.6238130481242572E-4</v>
      </c>
      <c r="Q26" s="2">
        <f t="shared" si="3"/>
        <v>31809.224399999999</v>
      </c>
      <c r="W26" t="s">
        <v>38</v>
      </c>
    </row>
    <row r="27" spans="1:32" x14ac:dyDescent="0.2">
      <c r="A27" s="63" t="s">
        <v>38</v>
      </c>
      <c r="B27" s="5" t="s">
        <v>36</v>
      </c>
      <c r="C27" s="15">
        <v>46827.866999999998</v>
      </c>
      <c r="D27" s="15"/>
      <c r="E27" s="53">
        <f t="shared" si="0"/>
        <v>12857.966436076349</v>
      </c>
      <c r="F27">
        <f t="shared" si="1"/>
        <v>12858</v>
      </c>
      <c r="G27" s="53">
        <f t="shared" si="2"/>
        <v>-9.4898000024841167E-3</v>
      </c>
      <c r="K27" s="10">
        <v>-1.1289920003036968E-2</v>
      </c>
      <c r="O27">
        <f t="shared" ca="1" si="4"/>
        <v>-4.6255311514294042E-4</v>
      </c>
      <c r="Q27" s="2">
        <f t="shared" si="3"/>
        <v>31809.366999999998</v>
      </c>
      <c r="W27" t="s">
        <v>38</v>
      </c>
    </row>
    <row r="28" spans="1:32" x14ac:dyDescent="0.2">
      <c r="A28" t="s">
        <v>33</v>
      </c>
      <c r="C28" s="15">
        <v>50508.555800000002</v>
      </c>
      <c r="D28" s="15">
        <v>2.8E-3</v>
      </c>
      <c r="E28" s="53">
        <f t="shared" si="0"/>
        <v>25875.981341036109</v>
      </c>
      <c r="F28">
        <f t="shared" si="1"/>
        <v>25876</v>
      </c>
      <c r="G28" s="53">
        <f t="shared" si="2"/>
        <v>-5.2756000004592352E-3</v>
      </c>
      <c r="I28">
        <f>+G28</f>
        <v>-5.2756000004592352E-3</v>
      </c>
      <c r="O28">
        <f t="shared" ca="1" si="4"/>
        <v>-4.9358068804181681E-3</v>
      </c>
      <c r="Q28" s="2">
        <f t="shared" si="3"/>
        <v>35490.055800000002</v>
      </c>
      <c r="W28" t="s">
        <v>33</v>
      </c>
      <c r="AA28">
        <v>12</v>
      </c>
      <c r="AC28" t="s">
        <v>31</v>
      </c>
      <c r="AD28" t="s">
        <v>32</v>
      </c>
      <c r="AF28" t="s">
        <v>32</v>
      </c>
    </row>
    <row r="29" spans="1:32" x14ac:dyDescent="0.2">
      <c r="A29" t="s">
        <v>34</v>
      </c>
      <c r="B29" s="5" t="s">
        <v>36</v>
      </c>
      <c r="C29" s="15">
        <v>50520.574000000001</v>
      </c>
      <c r="D29" s="15">
        <v>2.7000000000000001E-3</v>
      </c>
      <c r="E29" s="53">
        <f t="shared" si="0"/>
        <v>25918.487816109682</v>
      </c>
      <c r="F29">
        <f t="shared" si="1"/>
        <v>25918.5</v>
      </c>
      <c r="G29" s="53">
        <f t="shared" si="2"/>
        <v>-3.4448500009602867E-3</v>
      </c>
      <c r="I29">
        <f>+G29</f>
        <v>-3.4448500009602867E-3</v>
      </c>
      <c r="O29">
        <f t="shared" ca="1" si="4"/>
        <v>-4.9504107585118997E-3</v>
      </c>
      <c r="Q29" s="2">
        <f t="shared" si="3"/>
        <v>35502.074000000001</v>
      </c>
      <c r="W29" t="s">
        <v>34</v>
      </c>
      <c r="AA29">
        <v>8</v>
      </c>
      <c r="AC29" t="s">
        <v>31</v>
      </c>
      <c r="AD29" t="s">
        <v>32</v>
      </c>
      <c r="AF29" t="s">
        <v>32</v>
      </c>
    </row>
    <row r="30" spans="1:32" ht="12.75" customHeight="1" x14ac:dyDescent="0.2">
      <c r="A30" s="58" t="s">
        <v>155</v>
      </c>
      <c r="B30" s="61" t="str">
        <f>IF(INT(F30)=F30,"I","II")</f>
        <v>II</v>
      </c>
      <c r="C30" s="58">
        <v>50520.5746</v>
      </c>
      <c r="D30" s="58" t="s">
        <v>263</v>
      </c>
      <c r="E30" s="53">
        <f t="shared" si="0"/>
        <v>25918.489938214905</v>
      </c>
      <c r="F30">
        <f t="shared" si="1"/>
        <v>25918.5</v>
      </c>
      <c r="G30" s="53">
        <f t="shared" si="2"/>
        <v>-2.8448500015656464E-3</v>
      </c>
      <c r="K30">
        <f>G30</f>
        <v>-2.8448500015656464E-3</v>
      </c>
      <c r="O30">
        <f t="shared" ca="1" si="4"/>
        <v>-4.9504107585118997E-3</v>
      </c>
      <c r="Q30" s="2">
        <f t="shared" si="3"/>
        <v>35502.0746</v>
      </c>
      <c r="W30" s="36" t="s">
        <v>266</v>
      </c>
    </row>
    <row r="31" spans="1:32" s="42" customFormat="1" x14ac:dyDescent="0.2">
      <c r="A31" s="64" t="s">
        <v>35</v>
      </c>
      <c r="B31" s="65" t="s">
        <v>37</v>
      </c>
      <c r="C31" s="66">
        <v>51202.3969</v>
      </c>
      <c r="D31" s="66">
        <v>5.0000000000000001E-4</v>
      </c>
      <c r="E31" s="53">
        <f t="shared" si="0"/>
        <v>28329.987716547574</v>
      </c>
      <c r="F31">
        <f t="shared" si="1"/>
        <v>28330</v>
      </c>
      <c r="G31" s="53">
        <f t="shared" si="2"/>
        <v>-3.4729999970295466E-3</v>
      </c>
      <c r="H31"/>
      <c r="I31"/>
      <c r="J31">
        <f>G31</f>
        <v>-3.4729999970295466E-3</v>
      </c>
      <c r="L31"/>
      <c r="M31"/>
      <c r="N31"/>
      <c r="O31">
        <f t="shared" ca="1" si="4"/>
        <v>-5.779051982583279E-3</v>
      </c>
      <c r="P31"/>
      <c r="Q31" s="2">
        <f t="shared" si="3"/>
        <v>36183.8969</v>
      </c>
      <c r="R31"/>
      <c r="S31"/>
      <c r="W31" t="s">
        <v>35</v>
      </c>
      <c r="X31"/>
      <c r="Y31"/>
    </row>
    <row r="32" spans="1:32" s="42" customFormat="1" x14ac:dyDescent="0.2">
      <c r="A32" s="64" t="s">
        <v>124</v>
      </c>
      <c r="B32" s="65" t="s">
        <v>37</v>
      </c>
      <c r="C32" s="67">
        <v>51572.075599999996</v>
      </c>
      <c r="D32" s="66" t="s">
        <v>63</v>
      </c>
      <c r="E32" s="53">
        <f t="shared" si="0"/>
        <v>29637.482886105539</v>
      </c>
      <c r="F32">
        <f t="shared" si="1"/>
        <v>29637.5</v>
      </c>
      <c r="G32" s="53">
        <f t="shared" si="2"/>
        <v>-4.8387499991804361E-3</v>
      </c>
      <c r="K32" s="42">
        <f t="shared" ref="K32:K41" si="5">G32</f>
        <v>-4.8387499991804361E-3</v>
      </c>
      <c r="O32">
        <f t="shared" ca="1" si="4"/>
        <v>-6.2283359968786679E-3</v>
      </c>
      <c r="Q32" s="2">
        <f t="shared" si="3"/>
        <v>36553.575599999996</v>
      </c>
      <c r="W32" s="42" t="s">
        <v>124</v>
      </c>
    </row>
    <row r="33" spans="1:25" s="42" customFormat="1" x14ac:dyDescent="0.2">
      <c r="A33" s="64" t="s">
        <v>124</v>
      </c>
      <c r="B33" s="65" t="s">
        <v>36</v>
      </c>
      <c r="C33" s="67">
        <v>51572.2166</v>
      </c>
      <c r="D33" s="66" t="s">
        <v>63</v>
      </c>
      <c r="E33" s="53">
        <f t="shared" si="0"/>
        <v>29637.981580833992</v>
      </c>
      <c r="F33">
        <f t="shared" si="1"/>
        <v>29638</v>
      </c>
      <c r="G33" s="53">
        <f t="shared" si="2"/>
        <v>-5.2078000007895753E-3</v>
      </c>
      <c r="K33" s="42">
        <f t="shared" si="5"/>
        <v>-5.2078000007895753E-3</v>
      </c>
      <c r="O33">
        <f t="shared" ca="1" si="4"/>
        <v>-6.2285078072091826E-3</v>
      </c>
      <c r="Q33" s="2">
        <f t="shared" si="3"/>
        <v>36553.7166</v>
      </c>
      <c r="W33" s="42" t="s">
        <v>124</v>
      </c>
    </row>
    <row r="34" spans="1:25" s="42" customFormat="1" x14ac:dyDescent="0.2">
      <c r="A34" s="64" t="s">
        <v>124</v>
      </c>
      <c r="B34" s="65" t="s">
        <v>36</v>
      </c>
      <c r="C34" s="67">
        <v>51572.358800000002</v>
      </c>
      <c r="D34" s="66" t="s">
        <v>63</v>
      </c>
      <c r="E34" s="53">
        <f t="shared" si="0"/>
        <v>29638.484519772897</v>
      </c>
      <c r="F34">
        <f t="shared" si="1"/>
        <v>29638.5</v>
      </c>
      <c r="G34" s="53">
        <f t="shared" si="2"/>
        <v>-4.3768499963334762E-3</v>
      </c>
      <c r="K34" s="42">
        <f t="shared" si="5"/>
        <v>-4.3768499963334762E-3</v>
      </c>
      <c r="O34">
        <f t="shared" ca="1" si="4"/>
        <v>-6.2286796175396973E-3</v>
      </c>
      <c r="Q34" s="2">
        <f t="shared" si="3"/>
        <v>36553.858800000002</v>
      </c>
      <c r="W34" s="42" t="s">
        <v>124</v>
      </c>
    </row>
    <row r="35" spans="1:25" s="42" customFormat="1" ht="12.75" customHeight="1" x14ac:dyDescent="0.2">
      <c r="A35" s="64" t="s">
        <v>123</v>
      </c>
      <c r="B35" s="65" t="s">
        <v>37</v>
      </c>
      <c r="C35" s="67">
        <v>51611.088000000003</v>
      </c>
      <c r="D35" s="66" t="s">
        <v>63</v>
      </c>
      <c r="E35" s="53">
        <f t="shared" si="0"/>
        <v>29775.463582729048</v>
      </c>
      <c r="F35">
        <f t="shared" si="1"/>
        <v>29775.5</v>
      </c>
      <c r="G35" s="53">
        <f t="shared" si="2"/>
        <v>-1.0296549997292459E-2</v>
      </c>
      <c r="K35" s="42">
        <f t="shared" si="5"/>
        <v>-1.0296549997292459E-2</v>
      </c>
      <c r="O35">
        <f t="shared" ca="1" si="4"/>
        <v>-6.2757556481006661E-3</v>
      </c>
      <c r="Q35" s="2">
        <f t="shared" si="3"/>
        <v>36592.588000000003</v>
      </c>
      <c r="W35" s="42" t="s">
        <v>123</v>
      </c>
    </row>
    <row r="36" spans="1:25" s="42" customFormat="1" x14ac:dyDescent="0.2">
      <c r="A36" s="64" t="s">
        <v>123</v>
      </c>
      <c r="B36" s="65" t="s">
        <v>36</v>
      </c>
      <c r="C36" s="67">
        <v>52311.1443</v>
      </c>
      <c r="D36" s="66" t="s">
        <v>63</v>
      </c>
      <c r="E36" s="53">
        <f t="shared" si="0"/>
        <v>32251.452138922912</v>
      </c>
      <c r="F36">
        <f t="shared" si="1"/>
        <v>32251.5</v>
      </c>
      <c r="G36" s="53">
        <f t="shared" si="2"/>
        <v>-1.3532149998354726E-2</v>
      </c>
      <c r="K36" s="42">
        <f t="shared" si="5"/>
        <v>-1.3532149998354726E-2</v>
      </c>
      <c r="O36">
        <f t="shared" ca="1" si="4"/>
        <v>-7.1265604048084148E-3</v>
      </c>
      <c r="Q36" s="2">
        <f t="shared" si="3"/>
        <v>37292.6443</v>
      </c>
      <c r="W36" s="42" t="s">
        <v>123</v>
      </c>
    </row>
    <row r="37" spans="1:25" s="42" customFormat="1" x14ac:dyDescent="0.2">
      <c r="A37" s="64" t="s">
        <v>123</v>
      </c>
      <c r="B37" s="65" t="s">
        <v>37</v>
      </c>
      <c r="C37" s="67">
        <v>52312.276400000002</v>
      </c>
      <c r="D37" s="66" t="s">
        <v>63</v>
      </c>
      <c r="E37" s="53">
        <f t="shared" si="0"/>
        <v>32255.456197802851</v>
      </c>
      <c r="F37">
        <f t="shared" si="1"/>
        <v>32255.5</v>
      </c>
      <c r="G37" s="53">
        <f t="shared" si="2"/>
        <v>-1.2384549998387229E-2</v>
      </c>
      <c r="K37" s="42">
        <f t="shared" si="5"/>
        <v>-1.2384549998387229E-2</v>
      </c>
      <c r="O37">
        <f t="shared" ca="1" si="4"/>
        <v>-7.1279348874525306E-3</v>
      </c>
      <c r="Q37" s="2">
        <f t="shared" si="3"/>
        <v>37293.776400000002</v>
      </c>
      <c r="W37" s="42" t="s">
        <v>123</v>
      </c>
    </row>
    <row r="38" spans="1:25" s="42" customFormat="1" x14ac:dyDescent="0.2">
      <c r="A38" s="64" t="s">
        <v>123</v>
      </c>
      <c r="B38" s="65" t="s">
        <v>37</v>
      </c>
      <c r="C38" s="67">
        <v>52313.124400000001</v>
      </c>
      <c r="D38" s="66" t="s">
        <v>63</v>
      </c>
      <c r="E38" s="53">
        <f t="shared" si="0"/>
        <v>32258.455439857593</v>
      </c>
      <c r="F38">
        <f t="shared" si="1"/>
        <v>32258.5</v>
      </c>
      <c r="G38" s="53">
        <f t="shared" si="2"/>
        <v>-1.2598850000358652E-2</v>
      </c>
      <c r="K38" s="42">
        <f t="shared" si="5"/>
        <v>-1.2598850000358652E-2</v>
      </c>
      <c r="O38">
        <f t="shared" ca="1" si="4"/>
        <v>-7.128965749435617E-3</v>
      </c>
      <c r="Q38" s="2">
        <f t="shared" si="3"/>
        <v>37294.624400000001</v>
      </c>
      <c r="W38" s="42" t="s">
        <v>123</v>
      </c>
    </row>
    <row r="39" spans="1:25" x14ac:dyDescent="0.2">
      <c r="A39" s="64" t="s">
        <v>123</v>
      </c>
      <c r="B39" s="65" t="s">
        <v>36</v>
      </c>
      <c r="C39" s="67">
        <v>52313.268100000001</v>
      </c>
      <c r="D39" s="66" t="s">
        <v>63</v>
      </c>
      <c r="E39" s="53">
        <f t="shared" si="0"/>
        <v>32258.963684059563</v>
      </c>
      <c r="F39">
        <f t="shared" si="1"/>
        <v>32259</v>
      </c>
      <c r="G39" s="53">
        <f t="shared" si="2"/>
        <v>-1.0267899997415952E-2</v>
      </c>
      <c r="H39" s="42"/>
      <c r="I39" s="42"/>
      <c r="J39" s="42"/>
      <c r="K39" s="42">
        <f t="shared" si="5"/>
        <v>-1.0267899997415952E-2</v>
      </c>
      <c r="L39" s="42"/>
      <c r="M39" s="42"/>
      <c r="O39">
        <f t="shared" ca="1" si="4"/>
        <v>-7.1291375597661317E-3</v>
      </c>
      <c r="P39" s="42"/>
      <c r="Q39" s="2">
        <f t="shared" si="3"/>
        <v>37294.768100000001</v>
      </c>
      <c r="R39" s="42"/>
      <c r="S39" s="42"/>
      <c r="W39" s="42" t="s">
        <v>123</v>
      </c>
      <c r="X39" s="42"/>
      <c r="Y39" s="42"/>
    </row>
    <row r="40" spans="1:25" x14ac:dyDescent="0.2">
      <c r="A40" s="68" t="s">
        <v>59</v>
      </c>
      <c r="B40" s="65" t="s">
        <v>36</v>
      </c>
      <c r="C40" s="66">
        <v>52403.6</v>
      </c>
      <c r="D40" s="66">
        <v>0.01</v>
      </c>
      <c r="E40" s="53">
        <f t="shared" si="0"/>
        <v>32578.453346047096</v>
      </c>
      <c r="F40">
        <f t="shared" si="1"/>
        <v>32578.5</v>
      </c>
      <c r="G40" s="53">
        <f t="shared" si="2"/>
        <v>-1.3190849997045007E-2</v>
      </c>
      <c r="K40">
        <f t="shared" si="5"/>
        <v>-1.3190849997045007E-2</v>
      </c>
      <c r="O40">
        <f t="shared" ca="1" si="4"/>
        <v>-7.2389243609648907E-3</v>
      </c>
      <c r="Q40" s="2">
        <f t="shared" si="3"/>
        <v>37385.1</v>
      </c>
      <c r="W40" s="33" t="s">
        <v>59</v>
      </c>
    </row>
    <row r="41" spans="1:25" x14ac:dyDescent="0.2">
      <c r="A41" s="68" t="s">
        <v>59</v>
      </c>
      <c r="B41" s="65" t="s">
        <v>36</v>
      </c>
      <c r="C41" s="66">
        <v>52645.912100000001</v>
      </c>
      <c r="D41" s="66">
        <v>5.9999999999999995E-4</v>
      </c>
      <c r="E41" s="53">
        <f t="shared" si="0"/>
        <v>33435.472969507828</v>
      </c>
      <c r="F41">
        <f t="shared" si="1"/>
        <v>33435.5</v>
      </c>
      <c r="G41" s="53">
        <f t="shared" si="2"/>
        <v>-7.6425500010373071E-3</v>
      </c>
      <c r="K41">
        <f t="shared" si="5"/>
        <v>-7.6425500010373071E-3</v>
      </c>
      <c r="O41">
        <f t="shared" ca="1" si="4"/>
        <v>-7.533407267466723E-3</v>
      </c>
      <c r="Q41" s="2">
        <f t="shared" si="3"/>
        <v>37627.412100000001</v>
      </c>
      <c r="W41" s="33" t="s">
        <v>59</v>
      </c>
    </row>
    <row r="42" spans="1:25" s="42" customFormat="1" x14ac:dyDescent="0.2">
      <c r="A42" s="69" t="s">
        <v>43</v>
      </c>
      <c r="B42" s="65" t="s">
        <v>37</v>
      </c>
      <c r="C42" s="66">
        <v>52691.294000000002</v>
      </c>
      <c r="D42" s="66">
        <v>2E-3</v>
      </c>
      <c r="E42" s="53">
        <f t="shared" si="0"/>
        <v>33595.981581541368</v>
      </c>
      <c r="F42">
        <f t="shared" si="1"/>
        <v>33596</v>
      </c>
      <c r="G42" s="53">
        <f t="shared" si="2"/>
        <v>-5.2075999992666766E-3</v>
      </c>
      <c r="H42"/>
      <c r="I42">
        <f>G42</f>
        <v>-5.2075999992666766E-3</v>
      </c>
      <c r="K42"/>
      <c r="L42"/>
      <c r="M42"/>
      <c r="N42"/>
      <c r="O42">
        <f t="shared" ca="1" si="4"/>
        <v>-7.5885583835618754E-3</v>
      </c>
      <c r="P42"/>
      <c r="Q42" s="2">
        <f t="shared" si="3"/>
        <v>37672.794000000002</v>
      </c>
      <c r="R42"/>
      <c r="S42"/>
      <c r="W42" s="12" t="s">
        <v>43</v>
      </c>
      <c r="X42"/>
      <c r="Y42"/>
    </row>
    <row r="43" spans="1:25" s="42" customFormat="1" x14ac:dyDescent="0.2">
      <c r="A43" s="70" t="s">
        <v>187</v>
      </c>
      <c r="B43" s="71" t="str">
        <f>IF(INT(F43)=F43,"I","II")</f>
        <v>I</v>
      </c>
      <c r="C43" s="72">
        <v>52694.965199999999</v>
      </c>
      <c r="D43" s="72" t="s">
        <v>263</v>
      </c>
      <c r="E43" s="53">
        <f t="shared" si="0"/>
        <v>33608.966036059515</v>
      </c>
      <c r="F43">
        <f t="shared" si="1"/>
        <v>33609</v>
      </c>
      <c r="G43" s="53">
        <f t="shared" si="2"/>
        <v>-9.6029000051203184E-3</v>
      </c>
      <c r="H43"/>
      <c r="I43"/>
      <c r="J43"/>
      <c r="K43">
        <f t="shared" ref="K43:K56" si="6">G43</f>
        <v>-9.6029000051203184E-3</v>
      </c>
      <c r="L43"/>
      <c r="M43"/>
      <c r="O43">
        <f t="shared" ca="1" si="4"/>
        <v>-7.5930254521552523E-3</v>
      </c>
      <c r="P43"/>
      <c r="Q43" s="2">
        <f t="shared" si="3"/>
        <v>37676.465199999999</v>
      </c>
      <c r="R43"/>
      <c r="S43"/>
      <c r="W43" s="36" t="s">
        <v>267</v>
      </c>
      <c r="X43"/>
      <c r="Y43"/>
    </row>
    <row r="44" spans="1:25" s="42" customFormat="1" x14ac:dyDescent="0.2">
      <c r="A44" s="64" t="s">
        <v>123</v>
      </c>
      <c r="B44" s="65" t="s">
        <v>37</v>
      </c>
      <c r="C44" s="67">
        <v>53020.3986</v>
      </c>
      <c r="D44" s="66" t="s">
        <v>63</v>
      </c>
      <c r="E44" s="53">
        <f t="shared" si="0"/>
        <v>34759.972568253092</v>
      </c>
      <c r="F44">
        <f t="shared" si="1"/>
        <v>34760</v>
      </c>
      <c r="G44" s="53">
        <f t="shared" si="2"/>
        <v>-7.7559999990626238E-3</v>
      </c>
      <c r="K44" s="42">
        <f t="shared" si="6"/>
        <v>-7.7559999990626238E-3</v>
      </c>
      <c r="O44">
        <f t="shared" ca="1" si="4"/>
        <v>-7.9885328329996046E-3</v>
      </c>
      <c r="Q44" s="2">
        <f t="shared" si="3"/>
        <v>38001.8986</v>
      </c>
      <c r="W44" s="42" t="s">
        <v>123</v>
      </c>
    </row>
    <row r="45" spans="1:25" s="42" customFormat="1" x14ac:dyDescent="0.2">
      <c r="A45" s="64" t="s">
        <v>123</v>
      </c>
      <c r="B45" s="65" t="s">
        <v>37</v>
      </c>
      <c r="C45" s="67">
        <v>53021.249600000003</v>
      </c>
      <c r="D45" s="66" t="s">
        <v>63</v>
      </c>
      <c r="E45" s="53">
        <f t="shared" si="0"/>
        <v>34762.982420833992</v>
      </c>
      <c r="F45">
        <f t="shared" si="1"/>
        <v>34763</v>
      </c>
      <c r="G45" s="53">
        <f t="shared" si="2"/>
        <v>-4.9702999967848882E-3</v>
      </c>
      <c r="K45" s="42">
        <f t="shared" si="6"/>
        <v>-4.9702999967848882E-3</v>
      </c>
      <c r="O45">
        <f t="shared" ca="1" si="4"/>
        <v>-7.9895636949826911E-3</v>
      </c>
      <c r="Q45" s="2">
        <f t="shared" si="3"/>
        <v>38002.749600000003</v>
      </c>
      <c r="W45" s="42" t="s">
        <v>123</v>
      </c>
    </row>
    <row r="46" spans="1:25" x14ac:dyDescent="0.2">
      <c r="A46" s="70" t="s">
        <v>194</v>
      </c>
      <c r="B46" s="71" t="str">
        <f>IF(INT(F46)=F46,"I","II")</f>
        <v>I</v>
      </c>
      <c r="C46" s="72">
        <v>53029.163699999997</v>
      </c>
      <c r="D46" s="72" t="s">
        <v>263</v>
      </c>
      <c r="E46" s="53">
        <f t="shared" si="0"/>
        <v>34790.973342467805</v>
      </c>
      <c r="F46">
        <f t="shared" si="1"/>
        <v>34791</v>
      </c>
      <c r="G46" s="53">
        <f t="shared" si="2"/>
        <v>-7.5371000057202764E-3</v>
      </c>
      <c r="K46">
        <f t="shared" si="6"/>
        <v>-7.5371000057202764E-3</v>
      </c>
      <c r="O46">
        <f t="shared" ca="1" si="4"/>
        <v>-7.9991850734915035E-3</v>
      </c>
      <c r="Q46" s="2">
        <f t="shared" si="3"/>
        <v>38010.663699999997</v>
      </c>
      <c r="W46" s="36" t="s">
        <v>268</v>
      </c>
    </row>
    <row r="47" spans="1:25" s="42" customFormat="1" x14ac:dyDescent="0.2">
      <c r="A47" s="64" t="s">
        <v>123</v>
      </c>
      <c r="B47" s="65" t="s">
        <v>37</v>
      </c>
      <c r="C47" s="67">
        <v>53080.057800000002</v>
      </c>
      <c r="D47" s="66" t="s">
        <v>63</v>
      </c>
      <c r="E47" s="53">
        <f t="shared" si="0"/>
        <v>34970.97773522565</v>
      </c>
      <c r="F47">
        <f t="shared" si="1"/>
        <v>34971</v>
      </c>
      <c r="G47" s="53">
        <f t="shared" si="2"/>
        <v>-6.2950999999884516E-3</v>
      </c>
      <c r="K47" s="42">
        <f t="shared" si="6"/>
        <v>-6.2950999999884516E-3</v>
      </c>
      <c r="O47">
        <f t="shared" ca="1" si="4"/>
        <v>-8.0610367924767185E-3</v>
      </c>
      <c r="Q47" s="2">
        <f t="shared" si="3"/>
        <v>38061.557800000002</v>
      </c>
      <c r="W47" s="42" t="s">
        <v>123</v>
      </c>
    </row>
    <row r="48" spans="1:25" s="42" customFormat="1" x14ac:dyDescent="0.2">
      <c r="A48" s="64" t="s">
        <v>123</v>
      </c>
      <c r="B48" s="65" t="s">
        <v>36</v>
      </c>
      <c r="C48" s="67">
        <v>53080.201200000003</v>
      </c>
      <c r="D48" s="66" t="s">
        <v>63</v>
      </c>
      <c r="E48" s="53">
        <f t="shared" si="0"/>
        <v>34971.484918375005</v>
      </c>
      <c r="F48">
        <f t="shared" si="1"/>
        <v>34971.5</v>
      </c>
      <c r="G48" s="53">
        <f t="shared" si="2"/>
        <v>-4.2641499967430718E-3</v>
      </c>
      <c r="K48" s="42">
        <f t="shared" si="6"/>
        <v>-4.2641499967430718E-3</v>
      </c>
      <c r="O48">
        <f t="shared" ca="1" si="4"/>
        <v>-8.0612086028072332E-3</v>
      </c>
      <c r="Q48" s="2">
        <f t="shared" si="3"/>
        <v>38061.701200000003</v>
      </c>
      <c r="W48" s="42" t="s">
        <v>123</v>
      </c>
    </row>
    <row r="49" spans="1:25" x14ac:dyDescent="0.2">
      <c r="A49" s="66" t="s">
        <v>59</v>
      </c>
      <c r="B49" s="65" t="s">
        <v>36</v>
      </c>
      <c r="C49" s="66">
        <v>53326.887300000002</v>
      </c>
      <c r="D49" s="66">
        <v>2.9999999999999997E-4</v>
      </c>
      <c r="E49" s="53">
        <f t="shared" si="0"/>
        <v>35843.974688943592</v>
      </c>
      <c r="F49">
        <f t="shared" si="1"/>
        <v>35844</v>
      </c>
      <c r="G49" s="53">
        <f t="shared" si="2"/>
        <v>-7.1563999954378232E-3</v>
      </c>
      <c r="K49">
        <f t="shared" si="6"/>
        <v>-7.1563999954378232E-3</v>
      </c>
      <c r="O49">
        <f t="shared" ca="1" si="4"/>
        <v>-8.3610176295550159E-3</v>
      </c>
      <c r="Q49" s="2">
        <f t="shared" si="3"/>
        <v>38308.387300000002</v>
      </c>
      <c r="W49" s="33" t="s">
        <v>59</v>
      </c>
    </row>
    <row r="50" spans="1:25" x14ac:dyDescent="0.2">
      <c r="A50" s="64" t="s">
        <v>123</v>
      </c>
      <c r="B50" s="65" t="s">
        <v>37</v>
      </c>
      <c r="C50" s="67">
        <v>53360.251700000001</v>
      </c>
      <c r="D50" s="66" t="s">
        <v>63</v>
      </c>
      <c r="E50" s="53">
        <f t="shared" si="0"/>
        <v>35961.979301692983</v>
      </c>
      <c r="F50">
        <f t="shared" si="1"/>
        <v>35962</v>
      </c>
      <c r="G50" s="53">
        <f t="shared" si="2"/>
        <v>-5.8521999962977134E-3</v>
      </c>
      <c r="H50" s="42"/>
      <c r="I50" s="42"/>
      <c r="J50" s="42"/>
      <c r="K50" s="42">
        <f t="shared" si="6"/>
        <v>-5.8521999962977134E-3</v>
      </c>
      <c r="L50" s="42"/>
      <c r="M50" s="42"/>
      <c r="O50">
        <f t="shared" ca="1" si="4"/>
        <v>-8.4015648675564349E-3</v>
      </c>
      <c r="P50" s="42"/>
      <c r="Q50" s="2">
        <f t="shared" si="3"/>
        <v>38341.751700000001</v>
      </c>
      <c r="R50" s="42"/>
      <c r="S50" s="42"/>
      <c r="W50" s="42" t="s">
        <v>123</v>
      </c>
      <c r="X50" s="42"/>
      <c r="Y50" s="42"/>
    </row>
    <row r="51" spans="1:25" ht="12.75" customHeight="1" x14ac:dyDescent="0.2">
      <c r="A51" s="72" t="s">
        <v>165</v>
      </c>
      <c r="B51" s="71" t="str">
        <f>IF(INT(F51)=F51,"I","II")</f>
        <v>I</v>
      </c>
      <c r="C51" s="72">
        <v>53360.255599999997</v>
      </c>
      <c r="D51" s="72" t="s">
        <v>262</v>
      </c>
      <c r="E51" s="53">
        <f t="shared" si="0"/>
        <v>35961.993095376944</v>
      </c>
      <c r="F51">
        <f t="shared" si="1"/>
        <v>35962</v>
      </c>
      <c r="G51" s="53">
        <f t="shared" si="2"/>
        <v>-1.9522000002325512E-3</v>
      </c>
      <c r="K51">
        <f t="shared" si="6"/>
        <v>-1.9522000002325512E-3</v>
      </c>
      <c r="O51">
        <f t="shared" ca="1" si="4"/>
        <v>-8.4015648675564349E-3</v>
      </c>
      <c r="Q51" s="2">
        <f t="shared" si="3"/>
        <v>38341.755599999997</v>
      </c>
      <c r="W51" s="36" t="s">
        <v>269</v>
      </c>
    </row>
    <row r="52" spans="1:25" ht="12.75" customHeight="1" x14ac:dyDescent="0.2">
      <c r="A52" s="73" t="s">
        <v>165</v>
      </c>
      <c r="B52" s="71" t="str">
        <f>IF(INT(F52)=F52,"I","II")</f>
        <v>I</v>
      </c>
      <c r="C52" s="72">
        <v>53360.256200000003</v>
      </c>
      <c r="D52" s="72" t="s">
        <v>262</v>
      </c>
      <c r="E52" s="53">
        <f t="shared" si="0"/>
        <v>35961.995217482196</v>
      </c>
      <c r="F52">
        <f t="shared" si="1"/>
        <v>35962</v>
      </c>
      <c r="G52" s="53">
        <f t="shared" si="2"/>
        <v>-1.3521999935619533E-3</v>
      </c>
      <c r="K52">
        <f t="shared" si="6"/>
        <v>-1.3521999935619533E-3</v>
      </c>
      <c r="O52">
        <f t="shared" ca="1" si="4"/>
        <v>-8.4015648675564349E-3</v>
      </c>
      <c r="Q52" s="2">
        <f t="shared" si="3"/>
        <v>38341.756200000003</v>
      </c>
      <c r="W52" s="36" t="s">
        <v>270</v>
      </c>
    </row>
    <row r="53" spans="1:25" ht="12.75" customHeight="1" x14ac:dyDescent="0.2">
      <c r="A53" s="64" t="s">
        <v>123</v>
      </c>
      <c r="B53" s="65" t="s">
        <v>36</v>
      </c>
      <c r="C53" s="67">
        <v>53360.393799999998</v>
      </c>
      <c r="D53" s="66" t="s">
        <v>63</v>
      </c>
      <c r="E53" s="53">
        <f t="shared" ref="E53:E69" si="7">+(C53-C$7)/C$8</f>
        <v>35962.481886947666</v>
      </c>
      <c r="F53">
        <f t="shared" ref="F53:F71" si="8">ROUND(2*E53,0)/2</f>
        <v>35962.5</v>
      </c>
      <c r="G53" s="53">
        <f t="shared" ref="G53:G69" si="9">+C53-(C$7+F53*C$8)</f>
        <v>-5.121250003867317E-3</v>
      </c>
      <c r="H53" s="42"/>
      <c r="I53" s="42"/>
      <c r="J53" s="42"/>
      <c r="K53" s="42">
        <f t="shared" si="6"/>
        <v>-5.121250003867317E-3</v>
      </c>
      <c r="L53" s="42"/>
      <c r="M53" s="42"/>
      <c r="O53">
        <f t="shared" ca="1" si="4"/>
        <v>-8.4017366778869496E-3</v>
      </c>
      <c r="P53" s="42"/>
      <c r="Q53" s="2">
        <f t="shared" ref="Q53:Q69" si="10">+C53-15018.5</f>
        <v>38341.893799999998</v>
      </c>
      <c r="R53" s="42"/>
      <c r="S53" s="42"/>
      <c r="W53" s="42" t="s">
        <v>123</v>
      </c>
      <c r="X53" s="42"/>
      <c r="Y53" s="42"/>
    </row>
    <row r="54" spans="1:25" ht="12.75" customHeight="1" x14ac:dyDescent="0.2">
      <c r="A54" s="73" t="s">
        <v>165</v>
      </c>
      <c r="B54" s="71" t="str">
        <f>IF(INT(F54)=F54,"I","II")</f>
        <v>II</v>
      </c>
      <c r="C54" s="72">
        <v>53360.397599999997</v>
      </c>
      <c r="D54" s="72" t="s">
        <v>262</v>
      </c>
      <c r="E54" s="53">
        <f t="shared" si="7"/>
        <v>35962.495326947435</v>
      </c>
      <c r="F54">
        <f t="shared" si="8"/>
        <v>35962.5</v>
      </c>
      <c r="G54" s="53">
        <f t="shared" si="9"/>
        <v>-1.3212500052759424E-3</v>
      </c>
      <c r="K54">
        <f t="shared" si="6"/>
        <v>-1.3212500052759424E-3</v>
      </c>
      <c r="O54">
        <f t="shared" ref="O54:O71" ca="1" si="11">+C$11+C$12*F54</f>
        <v>-8.4017366778869496E-3</v>
      </c>
      <c r="Q54" s="2">
        <f t="shared" si="10"/>
        <v>38341.897599999997</v>
      </c>
      <c r="W54" s="36" t="s">
        <v>271</v>
      </c>
    </row>
    <row r="55" spans="1:25" ht="12.75" customHeight="1" x14ac:dyDescent="0.2">
      <c r="A55" s="72" t="s">
        <v>165</v>
      </c>
      <c r="B55" s="71" t="str">
        <f>IF(INT(F55)=F55,"I","II")</f>
        <v>II</v>
      </c>
      <c r="C55" s="72">
        <v>53360.398399999998</v>
      </c>
      <c r="D55" s="72" t="s">
        <v>262</v>
      </c>
      <c r="E55" s="53">
        <f t="shared" si="7"/>
        <v>35962.498156421076</v>
      </c>
      <c r="F55">
        <f t="shared" si="8"/>
        <v>35962.5</v>
      </c>
      <c r="G55" s="53">
        <f t="shared" si="9"/>
        <v>-5.2125000365776941E-4</v>
      </c>
      <c r="K55">
        <f t="shared" si="6"/>
        <v>-5.2125000365776941E-4</v>
      </c>
      <c r="O55">
        <f t="shared" ca="1" si="11"/>
        <v>-8.4017366778869496E-3</v>
      </c>
      <c r="Q55" s="2">
        <f t="shared" si="10"/>
        <v>38341.898399999998</v>
      </c>
      <c r="W55" s="36" t="s">
        <v>272</v>
      </c>
    </row>
    <row r="56" spans="1:25" ht="12.75" customHeight="1" x14ac:dyDescent="0.2">
      <c r="A56" s="70" t="s">
        <v>212</v>
      </c>
      <c r="B56" s="71" t="str">
        <f>IF(INT(F56)=F56,"I","II")</f>
        <v>II</v>
      </c>
      <c r="C56" s="72">
        <v>54142.161800000002</v>
      </c>
      <c r="D56" s="72" t="s">
        <v>262</v>
      </c>
      <c r="E56" s="53">
        <f t="shared" si="7"/>
        <v>38727.471819326798</v>
      </c>
      <c r="F56">
        <f t="shared" si="8"/>
        <v>38727.5</v>
      </c>
      <c r="G56" s="53">
        <f t="shared" si="9"/>
        <v>-7.9677499961690046E-3</v>
      </c>
      <c r="K56">
        <f t="shared" si="6"/>
        <v>-7.9677499961690046E-3</v>
      </c>
      <c r="O56">
        <f t="shared" ca="1" si="11"/>
        <v>-9.3518478056320731E-3</v>
      </c>
      <c r="Q56" s="2">
        <f t="shared" si="10"/>
        <v>39123.661800000002</v>
      </c>
      <c r="W56" s="36" t="s">
        <v>273</v>
      </c>
    </row>
    <row r="57" spans="1:25" ht="12.75" customHeight="1" x14ac:dyDescent="0.2">
      <c r="A57" s="66" t="s">
        <v>50</v>
      </c>
      <c r="B57" s="74"/>
      <c r="C57" s="66">
        <v>54202.386899999998</v>
      </c>
      <c r="D57" s="66">
        <v>5.3E-3</v>
      </c>
      <c r="E57" s="53">
        <f t="shared" si="7"/>
        <v>38940.478485212989</v>
      </c>
      <c r="F57">
        <f t="shared" si="8"/>
        <v>38940.5</v>
      </c>
      <c r="G57" s="53">
        <f t="shared" si="9"/>
        <v>-6.0830500005977228E-3</v>
      </c>
      <c r="J57">
        <f>G57</f>
        <v>-6.0830500005977228E-3</v>
      </c>
      <c r="O57">
        <f t="shared" ca="1" si="11"/>
        <v>-9.4250390064312441E-3</v>
      </c>
      <c r="Q57" s="2">
        <f t="shared" si="10"/>
        <v>39183.886899999998</v>
      </c>
      <c r="W57" s="14" t="s">
        <v>50</v>
      </c>
    </row>
    <row r="58" spans="1:25" ht="12.75" customHeight="1" x14ac:dyDescent="0.2">
      <c r="A58" s="66" t="s">
        <v>53</v>
      </c>
      <c r="B58" s="65" t="s">
        <v>37</v>
      </c>
      <c r="C58" s="66">
        <v>54508.446000000004</v>
      </c>
      <c r="D58" s="66">
        <v>1.6000000000000001E-3</v>
      </c>
      <c r="E58" s="53">
        <f t="shared" si="7"/>
        <v>40022.961178560668</v>
      </c>
      <c r="F58">
        <f t="shared" si="8"/>
        <v>40023</v>
      </c>
      <c r="G58" s="53">
        <f t="shared" si="9"/>
        <v>-1.0976300000038464E-2</v>
      </c>
      <c r="J58">
        <f>G58</f>
        <v>-1.0976300000038464E-2</v>
      </c>
      <c r="O58">
        <f t="shared" ca="1" si="11"/>
        <v>-9.7970083719951129E-3</v>
      </c>
      <c r="Q58" s="2">
        <f t="shared" si="10"/>
        <v>39489.946000000004</v>
      </c>
      <c r="W58" s="14" t="s">
        <v>53</v>
      </c>
    </row>
    <row r="59" spans="1:25" ht="12.75" customHeight="1" x14ac:dyDescent="0.2">
      <c r="A59" s="75" t="s">
        <v>52</v>
      </c>
      <c r="B59" s="76" t="s">
        <v>37</v>
      </c>
      <c r="C59" s="75">
        <v>54831.892899999999</v>
      </c>
      <c r="D59" s="75">
        <v>5.9999999999999995E-4</v>
      </c>
      <c r="E59" s="53">
        <f t="shared" si="7"/>
        <v>41166.941774030449</v>
      </c>
      <c r="F59">
        <f t="shared" si="8"/>
        <v>41167</v>
      </c>
      <c r="G59" s="53">
        <f t="shared" si="9"/>
        <v>-1.6462699997646268E-2</v>
      </c>
      <c r="K59">
        <f t="shared" ref="K59:K64" si="12">G59</f>
        <v>-1.6462699997646268E-2</v>
      </c>
      <c r="O59">
        <f t="shared" ca="1" si="11"/>
        <v>-1.0190110408212263E-2</v>
      </c>
      <c r="Q59" s="2">
        <f t="shared" si="10"/>
        <v>39813.392899999999</v>
      </c>
      <c r="W59" s="14" t="s">
        <v>52</v>
      </c>
    </row>
    <row r="60" spans="1:25" ht="12.75" customHeight="1" x14ac:dyDescent="0.2">
      <c r="A60" s="77" t="s">
        <v>231</v>
      </c>
      <c r="B60" s="78" t="str">
        <f>IF(INT(F60)=F60,"I","II")</f>
        <v>I</v>
      </c>
      <c r="C60" s="79">
        <v>54862.4326</v>
      </c>
      <c r="D60" s="79" t="s">
        <v>262</v>
      </c>
      <c r="E60" s="53">
        <f t="shared" si="7"/>
        <v>41274.955869053374</v>
      </c>
      <c r="F60">
        <f t="shared" si="8"/>
        <v>41275</v>
      </c>
      <c r="G60" s="53">
        <f t="shared" si="9"/>
        <v>-1.2477500000386499E-2</v>
      </c>
      <c r="K60">
        <f t="shared" si="12"/>
        <v>-1.2477500000386499E-2</v>
      </c>
      <c r="O60">
        <f t="shared" ca="1" si="11"/>
        <v>-1.0227221439603392E-2</v>
      </c>
      <c r="Q60" s="2">
        <f t="shared" si="10"/>
        <v>39843.9326</v>
      </c>
      <c r="W60" s="36" t="s">
        <v>274</v>
      </c>
    </row>
    <row r="61" spans="1:25" ht="12.75" customHeight="1" x14ac:dyDescent="0.2">
      <c r="A61" s="80" t="s">
        <v>56</v>
      </c>
      <c r="B61" s="81" t="s">
        <v>36</v>
      </c>
      <c r="C61" s="80">
        <v>55566.874499999998</v>
      </c>
      <c r="D61" s="80">
        <v>4.0000000000000002E-4</v>
      </c>
      <c r="E61" s="53">
        <f t="shared" si="7"/>
        <v>43766.455599722845</v>
      </c>
      <c r="F61">
        <f t="shared" si="8"/>
        <v>43766.5</v>
      </c>
      <c r="G61" s="53">
        <f t="shared" si="9"/>
        <v>-1.2553650005429517E-2</v>
      </c>
      <c r="K61">
        <f t="shared" si="12"/>
        <v>-1.2553650005429517E-2</v>
      </c>
      <c r="O61">
        <f t="shared" ca="1" si="11"/>
        <v>-1.1083352316557089E-2</v>
      </c>
      <c r="Q61" s="2">
        <f t="shared" si="10"/>
        <v>40548.374499999998</v>
      </c>
      <c r="W61" s="36" t="s">
        <v>56</v>
      </c>
    </row>
    <row r="62" spans="1:25" ht="12.75" customHeight="1" x14ac:dyDescent="0.2">
      <c r="A62" s="80" t="s">
        <v>56</v>
      </c>
      <c r="B62" s="81" t="s">
        <v>37</v>
      </c>
      <c r="C62" s="80">
        <v>55567.014999999999</v>
      </c>
      <c r="D62" s="80">
        <v>1E-3</v>
      </c>
      <c r="E62" s="53">
        <f t="shared" si="7"/>
        <v>43766.952526030269</v>
      </c>
      <c r="F62">
        <f t="shared" si="8"/>
        <v>43767</v>
      </c>
      <c r="G62" s="53">
        <f t="shared" si="9"/>
        <v>-1.3422700001683552E-2</v>
      </c>
      <c r="K62">
        <f t="shared" si="12"/>
        <v>-1.3422700001683552E-2</v>
      </c>
      <c r="O62">
        <f t="shared" ca="1" si="11"/>
        <v>-1.1083524126887604E-2</v>
      </c>
      <c r="Q62" s="2">
        <f t="shared" si="10"/>
        <v>40548.514999999999</v>
      </c>
      <c r="W62" s="36" t="s">
        <v>56</v>
      </c>
    </row>
    <row r="63" spans="1:25" ht="12.75" customHeight="1" x14ac:dyDescent="0.2">
      <c r="A63" s="77" t="s">
        <v>244</v>
      </c>
      <c r="B63" s="78" t="str">
        <f>IF(INT(F63)=F63,"I","II")</f>
        <v>I</v>
      </c>
      <c r="C63" s="79">
        <v>55600.378499999999</v>
      </c>
      <c r="D63" s="79" t="s">
        <v>262</v>
      </c>
      <c r="E63" s="53">
        <f t="shared" si="7"/>
        <v>43884.953955621822</v>
      </c>
      <c r="F63">
        <f t="shared" si="8"/>
        <v>43885</v>
      </c>
      <c r="G63" s="53">
        <f t="shared" si="9"/>
        <v>-1.3018500001635402E-2</v>
      </c>
      <c r="K63">
        <f t="shared" si="12"/>
        <v>-1.3018500001635402E-2</v>
      </c>
      <c r="O63">
        <f t="shared" ca="1" si="11"/>
        <v>-1.1124071364889023E-2</v>
      </c>
      <c r="Q63" s="2">
        <f t="shared" si="10"/>
        <v>40581.878499999999</v>
      </c>
      <c r="W63" s="36" t="s">
        <v>275</v>
      </c>
    </row>
    <row r="64" spans="1:25" ht="12.75" customHeight="1" x14ac:dyDescent="0.2">
      <c r="A64" s="77" t="s">
        <v>248</v>
      </c>
      <c r="B64" s="78" t="str">
        <f>IF(INT(F64)=F64,"I","II")</f>
        <v>I</v>
      </c>
      <c r="C64" s="79">
        <v>55621.301299999999</v>
      </c>
      <c r="D64" s="79" t="s">
        <v>262</v>
      </c>
      <c r="E64" s="53">
        <f t="shared" si="7"/>
        <v>43958.9545943755</v>
      </c>
      <c r="F64">
        <f t="shared" si="8"/>
        <v>43959</v>
      </c>
      <c r="G64" s="53">
        <f t="shared" si="9"/>
        <v>-1.2837900001613889E-2</v>
      </c>
      <c r="K64">
        <f t="shared" si="12"/>
        <v>-1.2837900001613889E-2</v>
      </c>
      <c r="O64">
        <f t="shared" ca="1" si="11"/>
        <v>-1.1149499293805168E-2</v>
      </c>
      <c r="Q64" s="2">
        <f t="shared" si="10"/>
        <v>40602.801299999999</v>
      </c>
      <c r="W64" s="36" t="s">
        <v>276</v>
      </c>
    </row>
    <row r="65" spans="1:23" ht="12.75" customHeight="1" x14ac:dyDescent="0.2">
      <c r="A65" s="80" t="s">
        <v>57</v>
      </c>
      <c r="B65" s="81" t="s">
        <v>37</v>
      </c>
      <c r="C65" s="80">
        <v>55621.301399999997</v>
      </c>
      <c r="D65" s="80">
        <v>5.9999999999999995E-4</v>
      </c>
      <c r="E65" s="53">
        <f t="shared" si="7"/>
        <v>43958.954948059698</v>
      </c>
      <c r="F65">
        <f t="shared" si="8"/>
        <v>43959</v>
      </c>
      <c r="G65" s="53">
        <f t="shared" si="9"/>
        <v>-1.2737900004140101E-2</v>
      </c>
      <c r="J65">
        <f>G65</f>
        <v>-1.2737900004140101E-2</v>
      </c>
      <c r="O65">
        <f t="shared" ca="1" si="11"/>
        <v>-1.1149499293805168E-2</v>
      </c>
      <c r="Q65" s="2">
        <f t="shared" si="10"/>
        <v>40602.801399999997</v>
      </c>
      <c r="W65" s="36" t="s">
        <v>57</v>
      </c>
    </row>
    <row r="66" spans="1:23" ht="12.75" customHeight="1" x14ac:dyDescent="0.2">
      <c r="A66" s="80" t="s">
        <v>57</v>
      </c>
      <c r="B66" s="81" t="s">
        <v>36</v>
      </c>
      <c r="C66" s="80">
        <v>55621.444300000003</v>
      </c>
      <c r="D66" s="80">
        <v>2.2000000000000001E-3</v>
      </c>
      <c r="E66" s="53">
        <f t="shared" si="7"/>
        <v>43959.46036278805</v>
      </c>
      <c r="F66">
        <f t="shared" si="8"/>
        <v>43959.5</v>
      </c>
      <c r="G66" s="53">
        <f t="shared" si="9"/>
        <v>-1.1206949995539617E-2</v>
      </c>
      <c r="J66">
        <f>G66</f>
        <v>-1.1206949995539617E-2</v>
      </c>
      <c r="O66">
        <f t="shared" ca="1" si="11"/>
        <v>-1.1149671104135683E-2</v>
      </c>
      <c r="Q66" s="2">
        <f t="shared" si="10"/>
        <v>40602.944300000003</v>
      </c>
      <c r="W66" s="36" t="s">
        <v>57</v>
      </c>
    </row>
    <row r="67" spans="1:23" ht="12.75" customHeight="1" x14ac:dyDescent="0.2">
      <c r="A67" s="80" t="s">
        <v>57</v>
      </c>
      <c r="B67" s="81" t="s">
        <v>37</v>
      </c>
      <c r="C67" s="80">
        <v>55621.582600000002</v>
      </c>
      <c r="D67" s="80">
        <v>1.6999999999999999E-3</v>
      </c>
      <c r="E67" s="53">
        <f t="shared" si="7"/>
        <v>43959.949508042962</v>
      </c>
      <c r="F67">
        <f t="shared" si="8"/>
        <v>43960</v>
      </c>
      <c r="G67" s="53">
        <f t="shared" si="9"/>
        <v>-1.4275999994424637E-2</v>
      </c>
      <c r="J67">
        <f>G67</f>
        <v>-1.4275999994424637E-2</v>
      </c>
      <c r="O67">
        <f t="shared" ca="1" si="11"/>
        <v>-1.1149842914466197E-2</v>
      </c>
      <c r="Q67" s="2">
        <f t="shared" si="10"/>
        <v>40603.082600000002</v>
      </c>
      <c r="W67" s="36" t="s">
        <v>57</v>
      </c>
    </row>
    <row r="68" spans="1:23" ht="12.75" customHeight="1" x14ac:dyDescent="0.2">
      <c r="A68" s="80" t="s">
        <v>56</v>
      </c>
      <c r="B68" s="81" t="s">
        <v>36</v>
      </c>
      <c r="C68" s="80">
        <v>55660.743799999997</v>
      </c>
      <c r="D68" s="80">
        <v>6.9999999999999999E-4</v>
      </c>
      <c r="E68" s="53">
        <f t="shared" si="7"/>
        <v>44098.456486762829</v>
      </c>
      <c r="F68">
        <f t="shared" si="8"/>
        <v>44098.5</v>
      </c>
      <c r="G68" s="53">
        <f t="shared" si="9"/>
        <v>-1.2302850002015475E-2</v>
      </c>
      <c r="K68">
        <f>G68</f>
        <v>-1.2302850002015475E-2</v>
      </c>
      <c r="O68">
        <f t="shared" ca="1" si="11"/>
        <v>-1.119743437601871E-2</v>
      </c>
      <c r="Q68" s="2">
        <f t="shared" si="10"/>
        <v>40642.243799999997</v>
      </c>
      <c r="W68" s="36" t="s">
        <v>56</v>
      </c>
    </row>
    <row r="69" spans="1:23" ht="12.75" customHeight="1" x14ac:dyDescent="0.2">
      <c r="A69" s="80" t="s">
        <v>58</v>
      </c>
      <c r="B69" s="81" t="s">
        <v>36</v>
      </c>
      <c r="C69" s="80">
        <v>55931.893600000003</v>
      </c>
      <c r="D69" s="80">
        <v>1E-3</v>
      </c>
      <c r="E69" s="53">
        <f t="shared" si="7"/>
        <v>45057.470500084717</v>
      </c>
      <c r="F69">
        <f t="shared" si="8"/>
        <v>45057.5</v>
      </c>
      <c r="G69" s="53">
        <f t="shared" si="9"/>
        <v>-8.3407499987515621E-3</v>
      </c>
      <c r="K69">
        <f>G69</f>
        <v>-8.3407499987515621E-3</v>
      </c>
      <c r="O69">
        <f t="shared" ca="1" si="11"/>
        <v>-1.15269665899455E-2</v>
      </c>
      <c r="Q69" s="2">
        <f t="shared" si="10"/>
        <v>40913.393600000003</v>
      </c>
      <c r="W69" s="36" t="s">
        <v>58</v>
      </c>
    </row>
    <row r="70" spans="1:23" x14ac:dyDescent="0.2">
      <c r="A70" s="82" t="s">
        <v>0</v>
      </c>
      <c r="B70" s="83" t="s">
        <v>37</v>
      </c>
      <c r="C70" s="84">
        <v>57131.402699999999</v>
      </c>
      <c r="D70" s="90">
        <v>2E-3</v>
      </c>
      <c r="E70" s="53">
        <f>+(C70-C$7)/C$8</f>
        <v>49299.944719158819</v>
      </c>
      <c r="F70">
        <f t="shared" si="8"/>
        <v>49300</v>
      </c>
      <c r="G70" s="53">
        <f>+C70-(C$7+F70*C$8)</f>
        <v>-1.5630000001692679E-2</v>
      </c>
      <c r="K70">
        <f>G70</f>
        <v>-1.5630000001692679E-2</v>
      </c>
      <c r="O70">
        <f t="shared" ca="1" si="11"/>
        <v>-1.2984777244360937E-2</v>
      </c>
      <c r="Q70" s="2">
        <f>+C70-15018.5</f>
        <v>42112.902699999999</v>
      </c>
    </row>
    <row r="71" spans="1:23" x14ac:dyDescent="0.2">
      <c r="A71" s="85" t="s">
        <v>281</v>
      </c>
      <c r="B71" s="86" t="s">
        <v>37</v>
      </c>
      <c r="C71" s="87">
        <v>57034.429210000002</v>
      </c>
      <c r="D71" s="87">
        <v>4.0000000000000002E-4</v>
      </c>
      <c r="E71" s="53">
        <f>+(C71-C$7)/C$8</f>
        <v>48956.96480240902</v>
      </c>
      <c r="F71">
        <f t="shared" si="8"/>
        <v>48957</v>
      </c>
      <c r="G71" s="53">
        <f>+C71-(C$7+F71*C$8)</f>
        <v>-9.9516999980551191E-3</v>
      </c>
      <c r="K71">
        <f>G71</f>
        <v>-9.9516999980551191E-3</v>
      </c>
      <c r="O71">
        <f t="shared" ca="1" si="11"/>
        <v>-1.2866915357627996E-2</v>
      </c>
      <c r="Q71" s="2">
        <f>+C71-15018.5</f>
        <v>42015.929210000002</v>
      </c>
    </row>
    <row r="72" spans="1:23" x14ac:dyDescent="0.2">
      <c r="E72" s="53"/>
      <c r="Q72" s="2"/>
    </row>
    <row r="73" spans="1:23" x14ac:dyDescent="0.2">
      <c r="A73" s="64"/>
      <c r="B73" s="64"/>
      <c r="C73" s="66"/>
      <c r="D73" s="66"/>
      <c r="E73" s="53"/>
    </row>
    <row r="74" spans="1:23" x14ac:dyDescent="0.2">
      <c r="A74" s="64"/>
      <c r="B74" s="64"/>
      <c r="C74" s="66"/>
      <c r="D74" s="66"/>
      <c r="E74" s="53"/>
    </row>
    <row r="75" spans="1:23" x14ac:dyDescent="0.2">
      <c r="A75" s="64"/>
      <c r="B75" s="64"/>
      <c r="C75" s="66"/>
      <c r="D75" s="66"/>
      <c r="E75" s="53"/>
    </row>
    <row r="76" spans="1:23" x14ac:dyDescent="0.2">
      <c r="A76" s="64"/>
      <c r="B76" s="64"/>
      <c r="C76" s="66"/>
      <c r="D76" s="66"/>
      <c r="E76" s="53"/>
    </row>
    <row r="77" spans="1:23" x14ac:dyDescent="0.2">
      <c r="A77" s="64"/>
      <c r="B77" s="64"/>
      <c r="C77" s="66"/>
      <c r="D77" s="66"/>
      <c r="E77" s="53"/>
    </row>
    <row r="78" spans="1:23" x14ac:dyDescent="0.2">
      <c r="A78" s="64"/>
      <c r="B78" s="64"/>
      <c r="C78" s="66"/>
      <c r="D78" s="66"/>
      <c r="E78" s="53"/>
    </row>
    <row r="79" spans="1:23" x14ac:dyDescent="0.2">
      <c r="A79" s="64"/>
      <c r="B79" s="64"/>
      <c r="C79" s="66"/>
      <c r="D79" s="66"/>
      <c r="E79" s="53"/>
    </row>
    <row r="80" spans="1:23" x14ac:dyDescent="0.2">
      <c r="A80" s="64"/>
      <c r="B80" s="64"/>
      <c r="C80" s="66"/>
      <c r="D80" s="66"/>
      <c r="E80" s="53"/>
    </row>
    <row r="81" spans="1:5" x14ac:dyDescent="0.2">
      <c r="A81" s="64"/>
      <c r="B81" s="64"/>
      <c r="C81" s="66"/>
      <c r="D81" s="66"/>
      <c r="E81" s="53"/>
    </row>
    <row r="82" spans="1:5" x14ac:dyDescent="0.2">
      <c r="A82" s="64"/>
      <c r="B82" s="64"/>
      <c r="C82" s="66"/>
      <c r="D82" s="66"/>
      <c r="E82" s="53"/>
    </row>
    <row r="83" spans="1:5" x14ac:dyDescent="0.2">
      <c r="A83" s="64"/>
      <c r="B83" s="64"/>
      <c r="C83" s="66"/>
      <c r="D83" s="66"/>
      <c r="E83" s="53"/>
    </row>
    <row r="84" spans="1:5" x14ac:dyDescent="0.2">
      <c r="A84" s="64"/>
      <c r="B84" s="64"/>
      <c r="C84" s="66"/>
      <c r="D84" s="66"/>
      <c r="E84" s="53"/>
    </row>
    <row r="85" spans="1:5" x14ac:dyDescent="0.2">
      <c r="A85" s="64"/>
      <c r="B85" s="64"/>
      <c r="C85" s="66"/>
      <c r="D85" s="66"/>
      <c r="E85" s="53"/>
    </row>
    <row r="86" spans="1:5" x14ac:dyDescent="0.2">
      <c r="A86" s="64"/>
      <c r="B86" s="64"/>
      <c r="C86" s="66"/>
      <c r="D86" s="66"/>
      <c r="E86" s="53"/>
    </row>
    <row r="87" spans="1:5" x14ac:dyDescent="0.2">
      <c r="A87" s="64"/>
      <c r="B87" s="64"/>
      <c r="C87" s="66"/>
      <c r="D87" s="66"/>
      <c r="E87" s="53"/>
    </row>
    <row r="88" spans="1:5" x14ac:dyDescent="0.2">
      <c r="A88" s="64"/>
      <c r="B88" s="64"/>
      <c r="C88" s="66"/>
      <c r="D88" s="66"/>
      <c r="E88" s="53"/>
    </row>
    <row r="89" spans="1:5" x14ac:dyDescent="0.2">
      <c r="A89" s="64"/>
      <c r="B89" s="64"/>
      <c r="C89" s="66"/>
      <c r="D89" s="66"/>
      <c r="E89" s="53"/>
    </row>
    <row r="90" spans="1:5" x14ac:dyDescent="0.2">
      <c r="A90" s="64"/>
      <c r="B90" s="64"/>
      <c r="C90" s="66"/>
      <c r="D90" s="66"/>
      <c r="E90" s="53"/>
    </row>
    <row r="91" spans="1:5" x14ac:dyDescent="0.2">
      <c r="A91" s="64"/>
      <c r="B91" s="64"/>
      <c r="C91" s="66"/>
      <c r="D91" s="66"/>
      <c r="E91" s="53"/>
    </row>
    <row r="92" spans="1:5" x14ac:dyDescent="0.2">
      <c r="A92" s="64"/>
      <c r="B92" s="64"/>
      <c r="C92" s="66"/>
      <c r="D92" s="66"/>
      <c r="E92" s="53"/>
    </row>
    <row r="93" spans="1:5" x14ac:dyDescent="0.2">
      <c r="A93" s="64"/>
      <c r="B93" s="64"/>
      <c r="C93" s="66"/>
      <c r="D93" s="66"/>
      <c r="E93" s="53"/>
    </row>
    <row r="94" spans="1:5" x14ac:dyDescent="0.2">
      <c r="A94" s="64"/>
      <c r="B94" s="64"/>
      <c r="C94" s="66"/>
      <c r="D94" s="66"/>
      <c r="E94" s="53"/>
    </row>
    <row r="95" spans="1:5" x14ac:dyDescent="0.2">
      <c r="A95" s="64"/>
      <c r="B95" s="64"/>
      <c r="C95" s="66"/>
      <c r="D95" s="66"/>
      <c r="E95" s="53"/>
    </row>
    <row r="96" spans="1:5" x14ac:dyDescent="0.2">
      <c r="A96" s="64"/>
      <c r="B96" s="64"/>
      <c r="C96" s="66"/>
      <c r="D96" s="66"/>
      <c r="E96" s="53"/>
    </row>
    <row r="97" spans="1:5" x14ac:dyDescent="0.2">
      <c r="A97" s="64"/>
      <c r="B97" s="64"/>
      <c r="C97" s="66"/>
      <c r="D97" s="66"/>
      <c r="E97" s="53"/>
    </row>
    <row r="98" spans="1:5" x14ac:dyDescent="0.2">
      <c r="A98" s="64"/>
      <c r="B98" s="64"/>
      <c r="C98" s="66"/>
      <c r="D98" s="66"/>
      <c r="E98" s="53"/>
    </row>
    <row r="99" spans="1:5" x14ac:dyDescent="0.2">
      <c r="A99" s="64"/>
      <c r="B99" s="64"/>
      <c r="C99" s="66"/>
      <c r="D99" s="66"/>
      <c r="E99" s="53"/>
    </row>
    <row r="100" spans="1:5" x14ac:dyDescent="0.2">
      <c r="A100" s="64"/>
      <c r="B100" s="64"/>
      <c r="C100" s="66"/>
      <c r="D100" s="66"/>
      <c r="E100" s="53"/>
    </row>
    <row r="101" spans="1:5" x14ac:dyDescent="0.2">
      <c r="A101" s="64"/>
      <c r="B101" s="64"/>
      <c r="C101" s="66"/>
      <c r="D101" s="66"/>
      <c r="E101" s="53"/>
    </row>
    <row r="102" spans="1:5" x14ac:dyDescent="0.2">
      <c r="A102" s="64"/>
      <c r="B102" s="64"/>
      <c r="C102" s="66"/>
      <c r="D102" s="66"/>
      <c r="E102" s="53"/>
    </row>
    <row r="103" spans="1:5" x14ac:dyDescent="0.2">
      <c r="A103" s="64"/>
      <c r="B103" s="64"/>
      <c r="C103" s="66"/>
      <c r="D103" s="66"/>
      <c r="E103" s="53"/>
    </row>
    <row r="104" spans="1:5" x14ac:dyDescent="0.2">
      <c r="A104" s="64"/>
      <c r="B104" s="64"/>
      <c r="C104" s="66"/>
      <c r="D104" s="66"/>
      <c r="E104" s="53"/>
    </row>
    <row r="105" spans="1:5" x14ac:dyDescent="0.2">
      <c r="A105" s="64"/>
      <c r="B105" s="64"/>
      <c r="C105" s="66"/>
      <c r="D105" s="66"/>
      <c r="E105" s="53"/>
    </row>
    <row r="106" spans="1:5" x14ac:dyDescent="0.2">
      <c r="A106" s="64"/>
      <c r="B106" s="64"/>
      <c r="C106" s="66"/>
      <c r="D106" s="66"/>
      <c r="E106" s="53"/>
    </row>
    <row r="107" spans="1:5" x14ac:dyDescent="0.2">
      <c r="A107" s="64"/>
      <c r="B107" s="64"/>
      <c r="C107" s="66"/>
      <c r="D107" s="66"/>
      <c r="E107" s="53"/>
    </row>
    <row r="108" spans="1:5" x14ac:dyDescent="0.2">
      <c r="A108" s="64"/>
      <c r="B108" s="64"/>
      <c r="C108" s="66"/>
      <c r="D108" s="66"/>
      <c r="E108" s="53"/>
    </row>
    <row r="109" spans="1:5" x14ac:dyDescent="0.2">
      <c r="A109" s="64"/>
      <c r="B109" s="64"/>
      <c r="C109" s="66"/>
      <c r="D109" s="66"/>
      <c r="E109" s="53"/>
    </row>
    <row r="110" spans="1:5" x14ac:dyDescent="0.2">
      <c r="C110" s="53"/>
      <c r="D110" s="53"/>
      <c r="E110" s="53"/>
    </row>
    <row r="111" spans="1:5" x14ac:dyDescent="0.2">
      <c r="C111" s="53"/>
      <c r="D111" s="53"/>
      <c r="E111" s="53"/>
    </row>
    <row r="112" spans="1:5" x14ac:dyDescent="0.2">
      <c r="C112" s="53"/>
      <c r="D112" s="53"/>
      <c r="E112" s="53"/>
    </row>
    <row r="113" spans="3:5" x14ac:dyDescent="0.2">
      <c r="C113" s="53"/>
      <c r="D113" s="53"/>
      <c r="E113" s="53"/>
    </row>
    <row r="114" spans="3:5" x14ac:dyDescent="0.2">
      <c r="C114" s="53"/>
      <c r="D114" s="53"/>
      <c r="E114" s="53"/>
    </row>
    <row r="115" spans="3:5" x14ac:dyDescent="0.2">
      <c r="C115" s="53"/>
      <c r="D115" s="53"/>
      <c r="E115" s="53"/>
    </row>
    <row r="116" spans="3:5" x14ac:dyDescent="0.2">
      <c r="C116" s="53"/>
      <c r="D116" s="53"/>
      <c r="E116" s="53"/>
    </row>
    <row r="117" spans="3:5" x14ac:dyDescent="0.2">
      <c r="C117" s="53"/>
      <c r="D117" s="53"/>
      <c r="E117" s="53"/>
    </row>
    <row r="118" spans="3:5" x14ac:dyDescent="0.2">
      <c r="C118" s="53"/>
      <c r="D118" s="53"/>
      <c r="E118" s="53"/>
    </row>
    <row r="119" spans="3:5" x14ac:dyDescent="0.2">
      <c r="C119" s="53"/>
      <c r="D119" s="53"/>
      <c r="E119" s="53"/>
    </row>
    <row r="120" spans="3:5" x14ac:dyDescent="0.2">
      <c r="C120" s="53"/>
      <c r="D120" s="53"/>
      <c r="E120" s="53"/>
    </row>
    <row r="121" spans="3:5" x14ac:dyDescent="0.2">
      <c r="C121" s="53"/>
      <c r="D121" s="53"/>
      <c r="E121" s="53"/>
    </row>
    <row r="122" spans="3:5" x14ac:dyDescent="0.2">
      <c r="C122" s="53"/>
      <c r="D122" s="53"/>
      <c r="E122" s="53"/>
    </row>
    <row r="123" spans="3:5" x14ac:dyDescent="0.2">
      <c r="C123" s="53"/>
      <c r="D123" s="53"/>
      <c r="E123" s="53"/>
    </row>
    <row r="124" spans="3:5" x14ac:dyDescent="0.2">
      <c r="C124" s="53"/>
      <c r="D124" s="53"/>
      <c r="E124" s="53"/>
    </row>
    <row r="125" spans="3:5" x14ac:dyDescent="0.2">
      <c r="C125" s="53"/>
      <c r="D125" s="53"/>
      <c r="E125" s="53"/>
    </row>
    <row r="126" spans="3:5" x14ac:dyDescent="0.2">
      <c r="C126" s="53"/>
      <c r="D126" s="53"/>
      <c r="E126" s="53"/>
    </row>
    <row r="127" spans="3:5" x14ac:dyDescent="0.2">
      <c r="C127" s="53"/>
      <c r="D127" s="53"/>
      <c r="E127" s="53"/>
    </row>
    <row r="128" spans="3:5" x14ac:dyDescent="0.2">
      <c r="C128" s="53"/>
      <c r="D128" s="53"/>
      <c r="E128" s="53"/>
    </row>
    <row r="129" spans="3:5" x14ac:dyDescent="0.2">
      <c r="C129" s="53"/>
      <c r="D129" s="53"/>
      <c r="E129" s="53"/>
    </row>
    <row r="130" spans="3:5" x14ac:dyDescent="0.2">
      <c r="C130" s="53"/>
      <c r="D130" s="53"/>
      <c r="E130" s="53"/>
    </row>
    <row r="131" spans="3:5" x14ac:dyDescent="0.2">
      <c r="C131" s="53"/>
      <c r="D131" s="53"/>
      <c r="E131" s="53"/>
    </row>
    <row r="132" spans="3:5" x14ac:dyDescent="0.2">
      <c r="C132" s="53"/>
      <c r="D132" s="53"/>
      <c r="E132" s="53"/>
    </row>
    <row r="133" spans="3:5" x14ac:dyDescent="0.2">
      <c r="C133" s="53"/>
      <c r="D133" s="53"/>
      <c r="E133" s="53"/>
    </row>
    <row r="134" spans="3:5" x14ac:dyDescent="0.2">
      <c r="C134" s="53"/>
      <c r="D134" s="53"/>
      <c r="E134" s="53"/>
    </row>
    <row r="135" spans="3:5" x14ac:dyDescent="0.2">
      <c r="C135" s="53"/>
      <c r="D135" s="53"/>
      <c r="E135" s="53"/>
    </row>
    <row r="136" spans="3:5" x14ac:dyDescent="0.2">
      <c r="C136" s="53"/>
      <c r="D136" s="53"/>
      <c r="E136" s="53"/>
    </row>
    <row r="137" spans="3:5" x14ac:dyDescent="0.2">
      <c r="C137" s="53"/>
      <c r="D137" s="53"/>
      <c r="E137" s="53"/>
    </row>
    <row r="138" spans="3:5" x14ac:dyDescent="0.2">
      <c r="C138" s="53"/>
      <c r="D138" s="53"/>
      <c r="E138" s="53"/>
    </row>
    <row r="139" spans="3:5" x14ac:dyDescent="0.2">
      <c r="C139" s="53"/>
      <c r="D139" s="53"/>
      <c r="E139" s="53"/>
    </row>
    <row r="140" spans="3:5" x14ac:dyDescent="0.2">
      <c r="C140" s="53"/>
      <c r="D140" s="53"/>
      <c r="E140" s="53"/>
    </row>
    <row r="141" spans="3:5" x14ac:dyDescent="0.2">
      <c r="C141" s="53"/>
      <c r="D141" s="53"/>
      <c r="E141" s="53"/>
    </row>
    <row r="142" spans="3:5" x14ac:dyDescent="0.2">
      <c r="C142" s="53"/>
      <c r="D142" s="53"/>
      <c r="E142" s="53"/>
    </row>
    <row r="143" spans="3:5" x14ac:dyDescent="0.2">
      <c r="C143" s="53"/>
      <c r="D143" s="53"/>
      <c r="E143" s="53"/>
    </row>
    <row r="144" spans="3:5" x14ac:dyDescent="0.2">
      <c r="C144" s="53"/>
      <c r="D144" s="53"/>
      <c r="E144" s="53"/>
    </row>
    <row r="145" spans="3:5" x14ac:dyDescent="0.2">
      <c r="C145" s="53"/>
      <c r="D145" s="53"/>
      <c r="E145" s="53"/>
    </row>
    <row r="146" spans="3:5" x14ac:dyDescent="0.2">
      <c r="C146" s="53"/>
      <c r="D146" s="53"/>
      <c r="E146" s="53"/>
    </row>
    <row r="147" spans="3:5" x14ac:dyDescent="0.2">
      <c r="C147" s="53"/>
      <c r="D147" s="53"/>
      <c r="E147" s="53"/>
    </row>
    <row r="148" spans="3:5" x14ac:dyDescent="0.2">
      <c r="C148" s="53"/>
      <c r="D148" s="53"/>
      <c r="E148" s="53"/>
    </row>
    <row r="149" spans="3:5" x14ac:dyDescent="0.2">
      <c r="C149" s="53"/>
      <c r="D149" s="53"/>
      <c r="E149" s="53"/>
    </row>
    <row r="150" spans="3:5" x14ac:dyDescent="0.2">
      <c r="C150" s="53"/>
      <c r="D150" s="53"/>
      <c r="E150" s="53"/>
    </row>
    <row r="151" spans="3:5" x14ac:dyDescent="0.2">
      <c r="C151" s="53"/>
      <c r="D151" s="53"/>
      <c r="E151" s="53"/>
    </row>
    <row r="152" spans="3:5" x14ac:dyDescent="0.2">
      <c r="C152" s="53"/>
      <c r="D152" s="53"/>
      <c r="E152" s="53"/>
    </row>
    <row r="153" spans="3:5" x14ac:dyDescent="0.2">
      <c r="C153" s="53"/>
      <c r="D153" s="53"/>
      <c r="E153" s="53"/>
    </row>
    <row r="154" spans="3:5" x14ac:dyDescent="0.2">
      <c r="C154" s="53"/>
      <c r="D154" s="53"/>
      <c r="E154" s="53"/>
    </row>
    <row r="155" spans="3:5" x14ac:dyDescent="0.2">
      <c r="C155" s="53"/>
      <c r="D155" s="53"/>
      <c r="E155" s="53"/>
    </row>
    <row r="156" spans="3:5" x14ac:dyDescent="0.2">
      <c r="C156" s="53"/>
      <c r="D156" s="53"/>
      <c r="E156" s="53"/>
    </row>
    <row r="157" spans="3:5" x14ac:dyDescent="0.2">
      <c r="C157" s="53"/>
      <c r="D157" s="53"/>
      <c r="E157" s="53"/>
    </row>
    <row r="158" spans="3:5" x14ac:dyDescent="0.2">
      <c r="C158" s="53"/>
      <c r="D158" s="53"/>
      <c r="E158" s="53"/>
    </row>
    <row r="159" spans="3:5" x14ac:dyDescent="0.2">
      <c r="C159" s="53"/>
      <c r="D159" s="53"/>
      <c r="E159" s="53"/>
    </row>
    <row r="160" spans="3:5" x14ac:dyDescent="0.2">
      <c r="C160" s="53"/>
      <c r="D160" s="53"/>
      <c r="E160" s="53"/>
    </row>
    <row r="161" spans="3:5" x14ac:dyDescent="0.2">
      <c r="C161" s="53"/>
      <c r="D161" s="53"/>
      <c r="E161" s="53"/>
    </row>
    <row r="162" spans="3:5" x14ac:dyDescent="0.2">
      <c r="C162" s="53"/>
      <c r="D162" s="53"/>
      <c r="E162" s="53"/>
    </row>
    <row r="163" spans="3:5" x14ac:dyDescent="0.2">
      <c r="C163" s="53"/>
      <c r="D163" s="53"/>
      <c r="E163" s="53"/>
    </row>
    <row r="164" spans="3:5" x14ac:dyDescent="0.2">
      <c r="C164" s="53"/>
      <c r="D164" s="53"/>
      <c r="E164" s="53"/>
    </row>
    <row r="165" spans="3:5" x14ac:dyDescent="0.2">
      <c r="C165" s="53"/>
      <c r="D165" s="53"/>
      <c r="E165" s="53"/>
    </row>
    <row r="166" spans="3:5" x14ac:dyDescent="0.2">
      <c r="C166" s="53"/>
      <c r="D166" s="53"/>
      <c r="E166" s="53"/>
    </row>
    <row r="167" spans="3:5" x14ac:dyDescent="0.2">
      <c r="C167" s="53"/>
      <c r="D167" s="53"/>
      <c r="E167" s="53"/>
    </row>
    <row r="168" spans="3:5" x14ac:dyDescent="0.2">
      <c r="C168" s="53"/>
      <c r="D168" s="53"/>
      <c r="E168" s="53"/>
    </row>
    <row r="169" spans="3:5" x14ac:dyDescent="0.2">
      <c r="C169" s="53"/>
      <c r="D169" s="53"/>
      <c r="E169" s="53"/>
    </row>
    <row r="170" spans="3:5" x14ac:dyDescent="0.2">
      <c r="C170" s="53"/>
      <c r="D170" s="53"/>
      <c r="E170" s="53"/>
    </row>
    <row r="171" spans="3:5" x14ac:dyDescent="0.2">
      <c r="C171" s="53"/>
      <c r="D171" s="53"/>
      <c r="E171" s="53"/>
    </row>
    <row r="172" spans="3:5" x14ac:dyDescent="0.2">
      <c r="C172" s="53"/>
      <c r="D172" s="53"/>
      <c r="E172" s="53"/>
    </row>
    <row r="173" spans="3:5" x14ac:dyDescent="0.2">
      <c r="C173" s="53"/>
      <c r="D173" s="53"/>
      <c r="E173" s="53"/>
    </row>
    <row r="174" spans="3:5" x14ac:dyDescent="0.2">
      <c r="C174" s="53"/>
      <c r="D174" s="53"/>
      <c r="E174" s="53"/>
    </row>
    <row r="175" spans="3:5" x14ac:dyDescent="0.2">
      <c r="C175" s="53"/>
      <c r="D175" s="53"/>
      <c r="E175" s="53"/>
    </row>
    <row r="176" spans="3:5" x14ac:dyDescent="0.2">
      <c r="C176" s="53"/>
      <c r="D176" s="53"/>
      <c r="E176" s="53"/>
    </row>
    <row r="177" spans="3:5" x14ac:dyDescent="0.2">
      <c r="C177" s="53"/>
      <c r="D177" s="53"/>
      <c r="E177" s="53"/>
    </row>
    <row r="178" spans="3:5" x14ac:dyDescent="0.2">
      <c r="C178" s="53"/>
      <c r="D178" s="53"/>
      <c r="E178" s="53"/>
    </row>
    <row r="179" spans="3:5" x14ac:dyDescent="0.2">
      <c r="C179" s="53"/>
      <c r="D179" s="53"/>
      <c r="E179" s="53"/>
    </row>
    <row r="180" spans="3:5" x14ac:dyDescent="0.2">
      <c r="C180" s="53"/>
      <c r="D180" s="53"/>
      <c r="E180" s="53"/>
    </row>
    <row r="181" spans="3:5" x14ac:dyDescent="0.2">
      <c r="C181" s="53"/>
      <c r="D181" s="53"/>
      <c r="E181" s="53"/>
    </row>
    <row r="182" spans="3:5" x14ac:dyDescent="0.2">
      <c r="C182" s="53"/>
      <c r="D182" s="53"/>
      <c r="E182" s="53"/>
    </row>
    <row r="183" spans="3:5" x14ac:dyDescent="0.2">
      <c r="C183" s="53"/>
      <c r="D183" s="53"/>
      <c r="E183" s="53"/>
    </row>
    <row r="184" spans="3:5" x14ac:dyDescent="0.2">
      <c r="C184" s="53"/>
      <c r="D184" s="53"/>
      <c r="E184" s="53"/>
    </row>
    <row r="185" spans="3:5" x14ac:dyDescent="0.2">
      <c r="C185" s="53"/>
      <c r="D185" s="53"/>
      <c r="E185" s="53"/>
    </row>
    <row r="186" spans="3:5" x14ac:dyDescent="0.2">
      <c r="C186" s="53"/>
      <c r="D186" s="53"/>
      <c r="E186" s="53"/>
    </row>
    <row r="187" spans="3:5" x14ac:dyDescent="0.2">
      <c r="C187" s="53"/>
      <c r="D187" s="53"/>
      <c r="E187" s="53"/>
    </row>
    <row r="188" spans="3:5" x14ac:dyDescent="0.2">
      <c r="C188" s="53"/>
      <c r="D188" s="53"/>
      <c r="E188" s="53"/>
    </row>
    <row r="189" spans="3:5" x14ac:dyDescent="0.2">
      <c r="C189" s="53"/>
      <c r="D189" s="53"/>
      <c r="E189" s="53"/>
    </row>
    <row r="190" spans="3:5" x14ac:dyDescent="0.2">
      <c r="C190" s="53"/>
      <c r="D190" s="53"/>
      <c r="E190" s="53"/>
    </row>
    <row r="191" spans="3:5" x14ac:dyDescent="0.2">
      <c r="C191" s="53"/>
      <c r="D191" s="53"/>
      <c r="E191" s="53"/>
    </row>
    <row r="192" spans="3:5" x14ac:dyDescent="0.2">
      <c r="C192" s="53"/>
      <c r="D192" s="53"/>
      <c r="E192" s="53"/>
    </row>
    <row r="193" spans="3:5" x14ac:dyDescent="0.2">
      <c r="C193" s="53"/>
      <c r="D193" s="53"/>
      <c r="E193" s="53"/>
    </row>
    <row r="194" spans="3:5" x14ac:dyDescent="0.2">
      <c r="C194" s="53"/>
      <c r="D194" s="53"/>
      <c r="E194" s="53"/>
    </row>
    <row r="195" spans="3:5" x14ac:dyDescent="0.2">
      <c r="C195" s="53"/>
      <c r="D195" s="53"/>
      <c r="E195" s="53"/>
    </row>
    <row r="196" spans="3:5" x14ac:dyDescent="0.2">
      <c r="C196" s="53"/>
      <c r="D196" s="53"/>
      <c r="E196" s="53"/>
    </row>
    <row r="197" spans="3:5" x14ac:dyDescent="0.2">
      <c r="C197" s="53"/>
      <c r="D197" s="53"/>
      <c r="E197" s="53"/>
    </row>
    <row r="198" spans="3:5" x14ac:dyDescent="0.2">
      <c r="C198" s="53"/>
      <c r="D198" s="53"/>
      <c r="E198" s="53"/>
    </row>
    <row r="199" spans="3:5" x14ac:dyDescent="0.2">
      <c r="C199" s="53"/>
      <c r="D199" s="53"/>
      <c r="E199" s="53"/>
    </row>
    <row r="200" spans="3:5" x14ac:dyDescent="0.2">
      <c r="C200" s="53"/>
      <c r="D200" s="53"/>
      <c r="E200" s="53"/>
    </row>
    <row r="201" spans="3:5" x14ac:dyDescent="0.2">
      <c r="C201" s="53"/>
      <c r="D201" s="53"/>
      <c r="E201" s="53"/>
    </row>
    <row r="202" spans="3:5" x14ac:dyDescent="0.2">
      <c r="C202" s="53"/>
      <c r="D202" s="53"/>
      <c r="E202" s="53"/>
    </row>
    <row r="203" spans="3:5" x14ac:dyDescent="0.2">
      <c r="C203" s="53"/>
      <c r="D203" s="53"/>
      <c r="E203" s="53"/>
    </row>
    <row r="204" spans="3:5" x14ac:dyDescent="0.2">
      <c r="C204" s="53"/>
      <c r="D204" s="53"/>
      <c r="E204" s="53"/>
    </row>
    <row r="205" spans="3:5" x14ac:dyDescent="0.2">
      <c r="C205" s="53"/>
      <c r="D205" s="53"/>
      <c r="E205" s="53"/>
    </row>
    <row r="206" spans="3:5" x14ac:dyDescent="0.2">
      <c r="C206" s="53"/>
      <c r="D206" s="53"/>
      <c r="E206" s="53"/>
    </row>
    <row r="207" spans="3:5" x14ac:dyDescent="0.2">
      <c r="E207" s="53"/>
    </row>
  </sheetData>
  <phoneticPr fontId="8" type="noConversion"/>
  <hyperlinks>
    <hyperlink ref="A43" r:id="rId1" display="http://vsolj.cetus-net.org/no42.pdf"/>
    <hyperlink ref="A46" r:id="rId2" display="http://vsolj.cetus-net.org/no43.pdf"/>
    <hyperlink ref="A56" r:id="rId3" display="http://vsolj.cetus-net.org/no46.pdf"/>
    <hyperlink ref="A60" r:id="rId4" display="http://www.bav-astro.de/sfs/BAVM_link.php?BAVMnr=203"/>
    <hyperlink ref="A63" r:id="rId5" display="http://var.astro.cz/oejv/issues/oejv0160.pdf"/>
    <hyperlink ref="A64" r:id="rId6" display="http://www.bav-astro.de/sfs/BAVM_link.php?BAVMnr=220"/>
    <hyperlink ref="H1627" r:id="rId7" display="http://vsolj.cetus-net.org/bulletin.html"/>
  </hyperlinks>
  <pageMargins left="0.75" right="0.75" top="1" bottom="1" header="0.5" footer="0.5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F131"/>
  <sheetViews>
    <sheetView workbookViewId="0">
      <pane ySplit="20" topLeftCell="A57" activePane="bottomLeft" state="frozen"/>
      <selection pane="bottomLeft" activeCell="G77" sqref="G7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3.85546875" customWidth="1"/>
    <col min="4" max="4" width="9.42578125" customWidth="1"/>
    <col min="5" max="5" width="16.42578125" customWidth="1"/>
    <col min="6" max="6" width="9.140625" customWidth="1"/>
    <col min="7" max="7" width="8.140625" style="53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1" width="10.28515625" customWidth="1"/>
    <col min="22" max="22" width="24.7109375" customWidth="1"/>
  </cols>
  <sheetData>
    <row r="1" spans="1:23" ht="20.25" x14ac:dyDescent="0.3">
      <c r="A1" s="1" t="s">
        <v>42</v>
      </c>
      <c r="E1" s="89" t="s">
        <v>283</v>
      </c>
    </row>
    <row r="2" spans="1:23" x14ac:dyDescent="0.2">
      <c r="A2" t="s">
        <v>26</v>
      </c>
      <c r="B2" s="11" t="s">
        <v>40</v>
      </c>
      <c r="U2">
        <v>1</v>
      </c>
      <c r="V2" t="s">
        <v>116</v>
      </c>
      <c r="W2" t="s">
        <v>129</v>
      </c>
    </row>
    <row r="3" spans="1:23" ht="13.5" thickBot="1" x14ac:dyDescent="0.25">
      <c r="A3" s="37" t="s">
        <v>132</v>
      </c>
      <c r="U3">
        <v>2</v>
      </c>
      <c r="V3" t="s">
        <v>117</v>
      </c>
      <c r="W3" t="s">
        <v>128</v>
      </c>
    </row>
    <row r="4" spans="1:23" ht="14.25" thickTop="1" thickBot="1" x14ac:dyDescent="0.25">
      <c r="A4" s="7" t="s">
        <v>2</v>
      </c>
      <c r="C4" s="3">
        <v>43192.43</v>
      </c>
      <c r="D4" s="4">
        <v>0.28273823999999997</v>
      </c>
      <c r="U4">
        <v>3</v>
      </c>
      <c r="V4" t="s">
        <v>118</v>
      </c>
      <c r="W4" t="s">
        <v>127</v>
      </c>
    </row>
    <row r="5" spans="1:23" ht="13.5" thickTop="1" x14ac:dyDescent="0.2">
      <c r="U5">
        <v>4</v>
      </c>
      <c r="V5" t="s">
        <v>119</v>
      </c>
      <c r="W5" t="s">
        <v>126</v>
      </c>
    </row>
    <row r="6" spans="1:23" x14ac:dyDescent="0.2">
      <c r="A6" s="7" t="s">
        <v>3</v>
      </c>
      <c r="U6">
        <v>5</v>
      </c>
      <c r="V6" t="s">
        <v>115</v>
      </c>
      <c r="W6" t="s">
        <v>125</v>
      </c>
    </row>
    <row r="7" spans="1:23" x14ac:dyDescent="0.2">
      <c r="A7" t="s">
        <v>4</v>
      </c>
      <c r="C7">
        <v>52313.2592</v>
      </c>
      <c r="U7">
        <v>6</v>
      </c>
      <c r="V7" t="s">
        <v>120</v>
      </c>
      <c r="W7" t="s">
        <v>35</v>
      </c>
    </row>
    <row r="8" spans="1:23" x14ac:dyDescent="0.2">
      <c r="A8" t="s">
        <v>5</v>
      </c>
      <c r="C8">
        <v>0.28272910000000001</v>
      </c>
      <c r="U8">
        <v>7</v>
      </c>
      <c r="V8" t="s">
        <v>121</v>
      </c>
      <c r="W8" t="s">
        <v>124</v>
      </c>
    </row>
    <row r="9" spans="1:23" x14ac:dyDescent="0.2">
      <c r="A9" s="16" t="s">
        <v>44</v>
      </c>
      <c r="B9" s="17"/>
      <c r="C9" s="18">
        <v>-9.5</v>
      </c>
      <c r="D9" s="17" t="s">
        <v>45</v>
      </c>
      <c r="E9" s="17"/>
      <c r="U9">
        <v>8</v>
      </c>
      <c r="V9" t="s">
        <v>122</v>
      </c>
      <c r="W9" t="s">
        <v>123</v>
      </c>
    </row>
    <row r="10" spans="1:23" ht="13.5" thickBot="1" x14ac:dyDescent="0.25">
      <c r="A10" s="17"/>
      <c r="B10" s="17"/>
      <c r="C10" s="6" t="s">
        <v>22</v>
      </c>
      <c r="D10" s="6" t="s">
        <v>23</v>
      </c>
      <c r="E10" s="17"/>
    </row>
    <row r="11" spans="1:23" x14ac:dyDescent="0.2">
      <c r="A11" s="17" t="s">
        <v>18</v>
      </c>
      <c r="B11" s="17"/>
      <c r="C11" s="29">
        <f ca="1">INTERCEPT(INDIRECT($G$11):G979,INDIRECT($F$11):F979)</f>
        <v>3.7612915037049915E-2</v>
      </c>
      <c r="D11" s="5"/>
      <c r="E11" s="17"/>
      <c r="F11" s="30" t="str">
        <f>"F"&amp;E19</f>
        <v>F21</v>
      </c>
      <c r="G11" s="54" t="str">
        <f>"G"&amp;E19</f>
        <v>G21</v>
      </c>
    </row>
    <row r="12" spans="1:23" x14ac:dyDescent="0.2">
      <c r="A12" s="17" t="s">
        <v>19</v>
      </c>
      <c r="B12" s="17"/>
      <c r="C12" s="29">
        <f ca="1">SLOPE(INDIRECT($G$11):G979,INDIRECT($F$11):F979)</f>
        <v>3.9178378579323558E-6</v>
      </c>
      <c r="D12" s="5"/>
      <c r="E12" s="17"/>
    </row>
    <row r="13" spans="1:23" x14ac:dyDescent="0.2">
      <c r="A13" s="17" t="s">
        <v>21</v>
      </c>
      <c r="B13" s="17"/>
      <c r="C13" s="5" t="s">
        <v>16</v>
      </c>
      <c r="D13" s="21" t="s">
        <v>54</v>
      </c>
      <c r="E13" s="18">
        <v>1</v>
      </c>
    </row>
    <row r="14" spans="1:23" x14ac:dyDescent="0.2">
      <c r="A14" s="17"/>
      <c r="B14" s="17"/>
      <c r="C14" s="17"/>
      <c r="D14" s="21" t="s">
        <v>46</v>
      </c>
      <c r="E14" s="22">
        <f ca="1">NOW()+15018.5+$C$9/24</f>
        <v>60338.688575578701</v>
      </c>
    </row>
    <row r="15" spans="1:23" x14ac:dyDescent="0.2">
      <c r="A15" s="19" t="s">
        <v>20</v>
      </c>
      <c r="B15" s="17"/>
      <c r="C15" s="20">
        <f ca="1">(C7+C11)+(C8+C12)*INT(MAX(F21:F3520))</f>
        <v>57131.350169889978</v>
      </c>
      <c r="D15" s="21" t="s">
        <v>55</v>
      </c>
      <c r="E15" s="22">
        <f ca="1">ROUND(2*(E14-$C$7)/$C$8,0)/2+E13</f>
        <v>28386.5</v>
      </c>
    </row>
    <row r="16" spans="1:23" x14ac:dyDescent="0.2">
      <c r="A16" s="23" t="s">
        <v>6</v>
      </c>
      <c r="B16" s="17"/>
      <c r="C16" s="24">
        <f ca="1">+C8+C12</f>
        <v>0.28273301783785793</v>
      </c>
      <c r="D16" s="21" t="s">
        <v>47</v>
      </c>
      <c r="E16" s="10">
        <f ca="1">ROUND(2*(E14-$C$15)/$C$16,0)/2+E13</f>
        <v>11345</v>
      </c>
    </row>
    <row r="17" spans="1:32" ht="13.5" thickBot="1" x14ac:dyDescent="0.25">
      <c r="A17" s="21" t="s">
        <v>41</v>
      </c>
      <c r="B17" s="17"/>
      <c r="C17" s="17">
        <f>COUNT(C21:C2178)</f>
        <v>51</v>
      </c>
      <c r="D17" s="21" t="s">
        <v>48</v>
      </c>
      <c r="E17" s="25">
        <f ca="1">+$C$15+$C$16*E16-15018.5-$C$9/24</f>
        <v>45320.852090593813</v>
      </c>
    </row>
    <row r="18" spans="1:32" x14ac:dyDescent="0.2">
      <c r="A18" s="23" t="s">
        <v>7</v>
      </c>
      <c r="B18" s="17"/>
      <c r="C18" s="26">
        <f ca="1">+C15</f>
        <v>57131.350169889978</v>
      </c>
      <c r="D18" s="27">
        <f ca="1">+C16</f>
        <v>0.28273301783785793</v>
      </c>
      <c r="E18" s="28" t="s">
        <v>49</v>
      </c>
    </row>
    <row r="19" spans="1:32" ht="13.5" thickTop="1" x14ac:dyDescent="0.2">
      <c r="A19" s="31" t="s">
        <v>51</v>
      </c>
      <c r="E19" s="32">
        <v>21</v>
      </c>
    </row>
    <row r="20" spans="1:32" ht="13.5" thickBot="1" x14ac:dyDescent="0.25">
      <c r="A20" s="6" t="s">
        <v>8</v>
      </c>
      <c r="B20" s="6" t="s">
        <v>9</v>
      </c>
      <c r="C20" s="6" t="s">
        <v>10</v>
      </c>
      <c r="D20" s="6" t="s">
        <v>15</v>
      </c>
      <c r="E20" s="6" t="s">
        <v>11</v>
      </c>
      <c r="F20" s="6" t="s">
        <v>12</v>
      </c>
      <c r="G20" s="55" t="s">
        <v>13</v>
      </c>
      <c r="H20" s="9" t="s">
        <v>14</v>
      </c>
      <c r="I20" s="9" t="s">
        <v>30</v>
      </c>
      <c r="J20" s="9" t="s">
        <v>39</v>
      </c>
      <c r="K20" s="9" t="s">
        <v>60</v>
      </c>
      <c r="L20" s="9" t="s">
        <v>63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17</v>
      </c>
    </row>
    <row r="21" spans="1:32" x14ac:dyDescent="0.2">
      <c r="A21" t="s">
        <v>130</v>
      </c>
      <c r="B21" s="38" t="s">
        <v>37</v>
      </c>
      <c r="C21" s="41">
        <v>41363.806299999997</v>
      </c>
      <c r="D21" s="38"/>
      <c r="E21">
        <f t="shared" ref="E21:E52" si="0">+(C21-C$7)/C$8</f>
        <v>-38727.71815847751</v>
      </c>
      <c r="F21">
        <f t="shared" ref="F21:F56" si="1">ROUND(2*E21,0)/2</f>
        <v>-38727.5</v>
      </c>
      <c r="G21" s="53">
        <f t="shared" ref="G21:G52" si="2">+C21-(C$7+F21*C$8)</f>
        <v>-6.1679750004259404E-2</v>
      </c>
      <c r="H21">
        <f>+G21</f>
        <v>-6.1679750004259404E-2</v>
      </c>
      <c r="I21" s="39"/>
      <c r="J21" s="39"/>
      <c r="K21" s="39"/>
      <c r="L21" s="39"/>
      <c r="M21" s="39"/>
      <c r="N21" s="39"/>
      <c r="O21" s="39"/>
      <c r="P21" s="40"/>
      <c r="Q21" s="2">
        <f t="shared" ref="Q21:Q52" si="3">+C21-15018.5</f>
        <v>26345.306299999997</v>
      </c>
      <c r="R21" s="41" t="s">
        <v>61</v>
      </c>
    </row>
    <row r="22" spans="1:32" x14ac:dyDescent="0.2">
      <c r="A22" t="s">
        <v>131</v>
      </c>
      <c r="C22" s="15">
        <v>43192.43</v>
      </c>
      <c r="D22" s="15" t="s">
        <v>16</v>
      </c>
      <c r="E22">
        <f t="shared" si="0"/>
        <v>-32259.959091582718</v>
      </c>
      <c r="F22">
        <f t="shared" si="1"/>
        <v>-32260</v>
      </c>
      <c r="G22" s="53">
        <f t="shared" si="2"/>
        <v>1.1566000001039356E-2</v>
      </c>
      <c r="H22">
        <f>+G22</f>
        <v>1.1566000001039356E-2</v>
      </c>
      <c r="O22">
        <f t="shared" ref="O22:O69" ca="1" si="4">+C$11+C$12*F22</f>
        <v>-8.8776534259847883E-2</v>
      </c>
      <c r="Q22" s="2">
        <f t="shared" si="3"/>
        <v>28173.93</v>
      </c>
      <c r="R22" t="s">
        <v>62</v>
      </c>
    </row>
    <row r="23" spans="1:32" x14ac:dyDescent="0.2">
      <c r="A23" t="s">
        <v>38</v>
      </c>
      <c r="B23" s="5" t="s">
        <v>37</v>
      </c>
      <c r="C23" s="15">
        <v>46823.766100000001</v>
      </c>
      <c r="D23" s="15"/>
      <c r="E23">
        <f t="shared" si="0"/>
        <v>-19416.088050363403</v>
      </c>
      <c r="F23">
        <f t="shared" si="1"/>
        <v>-19416</v>
      </c>
      <c r="G23" s="53">
        <f t="shared" si="2"/>
        <v>-2.4894399997720029E-2</v>
      </c>
      <c r="J23" s="10">
        <v>-1.2485439998272341E-2</v>
      </c>
      <c r="O23">
        <f t="shared" ca="1" si="4"/>
        <v>-3.845582481256471E-2</v>
      </c>
      <c r="Q23" s="2">
        <f t="shared" si="3"/>
        <v>31805.266100000001</v>
      </c>
    </row>
    <row r="24" spans="1:32" x14ac:dyDescent="0.2">
      <c r="A24" t="s">
        <v>38</v>
      </c>
      <c r="B24" s="5" t="s">
        <v>36</v>
      </c>
      <c r="C24" s="15">
        <v>46823.908199999998</v>
      </c>
      <c r="D24" s="15"/>
      <c r="E24">
        <f t="shared" si="0"/>
        <v>-19415.585449110127</v>
      </c>
      <c r="F24">
        <f t="shared" si="1"/>
        <v>-19415.5</v>
      </c>
      <c r="G24" s="53">
        <f t="shared" si="2"/>
        <v>-2.4158950000128243E-2</v>
      </c>
      <c r="J24" s="10">
        <v>-1.1754560000554193E-2</v>
      </c>
      <c r="O24">
        <f t="shared" ca="1" si="4"/>
        <v>-3.8453865893635739E-2</v>
      </c>
      <c r="Q24" s="2">
        <f t="shared" si="3"/>
        <v>31805.408199999998</v>
      </c>
    </row>
    <row r="25" spans="1:32" x14ac:dyDescent="0.2">
      <c r="A25" t="s">
        <v>38</v>
      </c>
      <c r="B25" s="5" t="s">
        <v>37</v>
      </c>
      <c r="C25" s="15">
        <v>46826.876900000003</v>
      </c>
      <c r="D25" s="15"/>
      <c r="E25">
        <f t="shared" si="0"/>
        <v>-19405.085291892476</v>
      </c>
      <c r="F25">
        <f t="shared" si="1"/>
        <v>-19405</v>
      </c>
      <c r="G25" s="53">
        <f t="shared" si="2"/>
        <v>-2.4114499996358063E-2</v>
      </c>
      <c r="J25" s="10">
        <v>-1.1806079994130414E-2</v>
      </c>
      <c r="O25">
        <f t="shared" ca="1" si="4"/>
        <v>-3.8412728596127446E-2</v>
      </c>
      <c r="Q25" s="2">
        <f t="shared" si="3"/>
        <v>31808.376900000003</v>
      </c>
    </row>
    <row r="26" spans="1:32" x14ac:dyDescent="0.2">
      <c r="A26" t="s">
        <v>38</v>
      </c>
      <c r="B26" s="5" t="s">
        <v>37</v>
      </c>
      <c r="C26" s="15">
        <v>46827.724399999999</v>
      </c>
      <c r="D26" s="15"/>
      <c r="E26">
        <f t="shared" si="0"/>
        <v>-19402.08772284141</v>
      </c>
      <c r="F26">
        <f t="shared" si="1"/>
        <v>-19402</v>
      </c>
      <c r="G26" s="53">
        <f t="shared" si="2"/>
        <v>-2.4801799998385832E-2</v>
      </c>
      <c r="J26" s="10">
        <v>-1.2520800002675969E-2</v>
      </c>
      <c r="O26">
        <f t="shared" ca="1" si="4"/>
        <v>-3.8400975082553648E-2</v>
      </c>
      <c r="Q26" s="2">
        <f t="shared" si="3"/>
        <v>31809.224399999999</v>
      </c>
    </row>
    <row r="27" spans="1:32" x14ac:dyDescent="0.2">
      <c r="A27" t="s">
        <v>38</v>
      </c>
      <c r="B27" s="5" t="s">
        <v>36</v>
      </c>
      <c r="C27" s="15">
        <v>46827.866999999998</v>
      </c>
      <c r="D27" s="15"/>
      <c r="E27">
        <f t="shared" si="0"/>
        <v>-19401.583353110811</v>
      </c>
      <c r="F27">
        <f t="shared" si="1"/>
        <v>-19401.5</v>
      </c>
      <c r="G27" s="53">
        <f t="shared" si="2"/>
        <v>-2.3566349998873193E-2</v>
      </c>
      <c r="J27" s="10">
        <v>-1.1289920003036968E-2</v>
      </c>
      <c r="O27">
        <f t="shared" ca="1" si="4"/>
        <v>-3.8399016163624691E-2</v>
      </c>
      <c r="Q27" s="2">
        <f t="shared" si="3"/>
        <v>31809.366999999998</v>
      </c>
    </row>
    <row r="28" spans="1:32" x14ac:dyDescent="0.2">
      <c r="A28" t="s">
        <v>33</v>
      </c>
      <c r="C28" s="15">
        <v>50508.555800000002</v>
      </c>
      <c r="D28" s="15">
        <v>2.8E-3</v>
      </c>
      <c r="E28">
        <f t="shared" si="0"/>
        <v>-6383.1540509979286</v>
      </c>
      <c r="F28">
        <f t="shared" si="1"/>
        <v>-6383</v>
      </c>
      <c r="G28" s="53">
        <f t="shared" si="2"/>
        <v>-4.3554700001550373E-2</v>
      </c>
      <c r="I28">
        <f>+G28</f>
        <v>-4.3554700001550373E-2</v>
      </c>
      <c r="O28">
        <f t="shared" ca="1" si="4"/>
        <v>1.2605355989867686E-2</v>
      </c>
      <c r="Q28" s="2">
        <f t="shared" si="3"/>
        <v>35490.055800000002</v>
      </c>
      <c r="AA28">
        <v>12</v>
      </c>
      <c r="AC28" t="s">
        <v>31</v>
      </c>
      <c r="AD28" t="s">
        <v>32</v>
      </c>
      <c r="AF28" t="s">
        <v>32</v>
      </c>
    </row>
    <row r="29" spans="1:32" x14ac:dyDescent="0.2">
      <c r="A29" t="s">
        <v>34</v>
      </c>
      <c r="B29" s="5" t="s">
        <v>36</v>
      </c>
      <c r="C29" s="15">
        <v>50520.574000000001</v>
      </c>
      <c r="D29" s="15">
        <v>2.7000000000000001E-3</v>
      </c>
      <c r="E29">
        <f t="shared" si="0"/>
        <v>-6340.6462228330929</v>
      </c>
      <c r="F29">
        <f t="shared" si="1"/>
        <v>-6340.5</v>
      </c>
      <c r="G29" s="53">
        <f t="shared" si="2"/>
        <v>-4.1341449999890756E-2</v>
      </c>
      <c r="I29">
        <f>+G29</f>
        <v>-4.1341449999890756E-2</v>
      </c>
      <c r="O29">
        <f t="shared" ca="1" si="4"/>
        <v>1.2771864098829813E-2</v>
      </c>
      <c r="Q29" s="2">
        <f t="shared" si="3"/>
        <v>35502.074000000001</v>
      </c>
      <c r="AA29">
        <v>8</v>
      </c>
      <c r="AC29" t="s">
        <v>31</v>
      </c>
      <c r="AD29" t="s">
        <v>32</v>
      </c>
      <c r="AF29" t="s">
        <v>32</v>
      </c>
    </row>
    <row r="30" spans="1:32" x14ac:dyDescent="0.2">
      <c r="A30" s="58" t="s">
        <v>155</v>
      </c>
      <c r="B30" s="61" t="str">
        <f>IF(INT(F30)=F30,"I","II")</f>
        <v>II</v>
      </c>
      <c r="C30" s="58">
        <v>50520.5746</v>
      </c>
      <c r="D30" s="61" t="s">
        <v>263</v>
      </c>
      <c r="E30">
        <f t="shared" si="0"/>
        <v>-6340.6441006603154</v>
      </c>
      <c r="F30">
        <f t="shared" si="1"/>
        <v>-6340.5</v>
      </c>
      <c r="G30" s="53">
        <f t="shared" si="2"/>
        <v>-4.0741450000496116E-2</v>
      </c>
      <c r="N30">
        <f>G30</f>
        <v>-4.0741450000496116E-2</v>
      </c>
      <c r="O30">
        <f t="shared" ca="1" si="4"/>
        <v>1.2771864098829813E-2</v>
      </c>
      <c r="Q30" s="2">
        <f t="shared" si="3"/>
        <v>35502.0746</v>
      </c>
    </row>
    <row r="31" spans="1:32" s="42" customFormat="1" x14ac:dyDescent="0.2">
      <c r="A31" t="s">
        <v>35</v>
      </c>
      <c r="B31" s="5" t="s">
        <v>37</v>
      </c>
      <c r="C31" s="15">
        <v>51202.3969</v>
      </c>
      <c r="D31" s="15">
        <v>5.0000000000000001E-4</v>
      </c>
      <c r="E31">
        <f t="shared" si="0"/>
        <v>-3929.0695581035015</v>
      </c>
      <c r="F31">
        <f t="shared" si="1"/>
        <v>-3929</v>
      </c>
      <c r="G31" s="53">
        <f t="shared" si="2"/>
        <v>-1.9666100000904407E-2</v>
      </c>
      <c r="H31"/>
      <c r="I31"/>
      <c r="J31">
        <f>G31</f>
        <v>-1.9666100000904407E-2</v>
      </c>
      <c r="K31"/>
      <c r="L31"/>
      <c r="M31"/>
      <c r="N31"/>
      <c r="O31">
        <f t="shared" ca="1" si="4"/>
        <v>2.2219730093233692E-2</v>
      </c>
      <c r="P31"/>
      <c r="Q31" s="2">
        <f t="shared" si="3"/>
        <v>36183.8969</v>
      </c>
      <c r="R31"/>
      <c r="S31"/>
      <c r="T31"/>
      <c r="U31"/>
    </row>
    <row r="32" spans="1:32" s="42" customFormat="1" x14ac:dyDescent="0.2">
      <c r="A32" s="42" t="s">
        <v>124</v>
      </c>
      <c r="B32" s="43" t="s">
        <v>37</v>
      </c>
      <c r="C32" s="44">
        <v>51572.075599999996</v>
      </c>
      <c r="D32" s="42" t="s">
        <v>63</v>
      </c>
      <c r="E32">
        <f t="shared" si="0"/>
        <v>-2621.5327675856638</v>
      </c>
      <c r="F32">
        <f t="shared" si="1"/>
        <v>-2621.5</v>
      </c>
      <c r="G32" s="53">
        <f t="shared" si="2"/>
        <v>-9.2643500029225834E-3</v>
      </c>
      <c r="N32" s="42">
        <f t="shared" ref="N32:N39" si="5">G32</f>
        <v>-9.2643500029225834E-3</v>
      </c>
      <c r="O32">
        <f t="shared" ca="1" si="4"/>
        <v>2.7342303092480244E-2</v>
      </c>
      <c r="Q32" s="2">
        <f t="shared" si="3"/>
        <v>36553.575599999996</v>
      </c>
    </row>
    <row r="33" spans="1:21" s="42" customFormat="1" x14ac:dyDescent="0.2">
      <c r="A33" s="42" t="s">
        <v>124</v>
      </c>
      <c r="B33" s="43" t="s">
        <v>36</v>
      </c>
      <c r="C33" s="44">
        <v>51572.2166</v>
      </c>
      <c r="D33" s="42" t="s">
        <v>63</v>
      </c>
      <c r="E33">
        <f t="shared" si="0"/>
        <v>-2621.0340569824634</v>
      </c>
      <c r="F33">
        <f t="shared" si="1"/>
        <v>-2621</v>
      </c>
      <c r="G33" s="53">
        <f t="shared" si="2"/>
        <v>-9.6288999993703328E-3</v>
      </c>
      <c r="N33" s="42">
        <f t="shared" si="5"/>
        <v>-9.6288999993703328E-3</v>
      </c>
      <c r="O33">
        <f t="shared" ca="1" si="4"/>
        <v>2.7344262011409212E-2</v>
      </c>
      <c r="Q33" s="2">
        <f t="shared" si="3"/>
        <v>36553.7166</v>
      </c>
    </row>
    <row r="34" spans="1:21" s="42" customFormat="1" x14ac:dyDescent="0.2">
      <c r="A34" s="42" t="s">
        <v>124</v>
      </c>
      <c r="B34" s="43" t="s">
        <v>36</v>
      </c>
      <c r="C34" s="44">
        <v>51572.358800000002</v>
      </c>
      <c r="D34" s="42" t="s">
        <v>63</v>
      </c>
      <c r="E34">
        <f t="shared" si="0"/>
        <v>-2620.5311020337085</v>
      </c>
      <c r="F34">
        <f t="shared" si="1"/>
        <v>-2620.5</v>
      </c>
      <c r="G34" s="53">
        <f t="shared" si="2"/>
        <v>-8.7934499970288016E-3</v>
      </c>
      <c r="N34" s="42">
        <f t="shared" si="5"/>
        <v>-8.7934499970288016E-3</v>
      </c>
      <c r="O34">
        <f t="shared" ca="1" si="4"/>
        <v>2.7346220930338179E-2</v>
      </c>
      <c r="Q34" s="2">
        <f t="shared" si="3"/>
        <v>36553.858800000002</v>
      </c>
    </row>
    <row r="35" spans="1:21" s="42" customFormat="1" x14ac:dyDescent="0.2">
      <c r="A35" s="42" t="s">
        <v>123</v>
      </c>
      <c r="B35" s="43" t="s">
        <v>37</v>
      </c>
      <c r="C35" s="44">
        <v>51611.088000000003</v>
      </c>
      <c r="D35" s="42" t="s">
        <v>63</v>
      </c>
      <c r="E35">
        <f t="shared" si="0"/>
        <v>-2483.5476786789795</v>
      </c>
      <c r="F35">
        <f t="shared" si="1"/>
        <v>-2483.5</v>
      </c>
      <c r="G35" s="53">
        <f t="shared" si="2"/>
        <v>-1.3480149995302781E-2</v>
      </c>
      <c r="N35" s="42">
        <f t="shared" si="5"/>
        <v>-1.3480149995302781E-2</v>
      </c>
      <c r="O35">
        <f t="shared" ca="1" si="4"/>
        <v>2.788296471687491E-2</v>
      </c>
      <c r="Q35" s="2">
        <f t="shared" si="3"/>
        <v>36592.588000000003</v>
      </c>
    </row>
    <row r="36" spans="1:21" s="42" customFormat="1" x14ac:dyDescent="0.2">
      <c r="A36" s="42" t="s">
        <v>123</v>
      </c>
      <c r="B36" s="43" t="s">
        <v>36</v>
      </c>
      <c r="C36" s="44">
        <v>52311.1443</v>
      </c>
      <c r="D36" s="42" t="s">
        <v>63</v>
      </c>
      <c r="E36">
        <f t="shared" si="0"/>
        <v>-7.4803053523690659</v>
      </c>
      <c r="F36">
        <f t="shared" si="1"/>
        <v>-7.5</v>
      </c>
      <c r="G36" s="53">
        <f t="shared" si="2"/>
        <v>5.56825000239769E-3</v>
      </c>
      <c r="N36" s="42">
        <f t="shared" si="5"/>
        <v>5.56825000239769E-3</v>
      </c>
      <c r="O36">
        <f t="shared" ca="1" si="4"/>
        <v>3.7583531253115421E-2</v>
      </c>
      <c r="Q36" s="2">
        <f t="shared" si="3"/>
        <v>37292.6443</v>
      </c>
    </row>
    <row r="37" spans="1:21" s="42" customFormat="1" x14ac:dyDescent="0.2">
      <c r="A37" s="42" t="s">
        <v>123</v>
      </c>
      <c r="B37" s="43" t="s">
        <v>37</v>
      </c>
      <c r="C37" s="44">
        <v>52312.276400000002</v>
      </c>
      <c r="D37" s="42" t="s">
        <v>63</v>
      </c>
      <c r="E37">
        <f t="shared" si="0"/>
        <v>-3.4761190128570107</v>
      </c>
      <c r="F37">
        <f t="shared" si="1"/>
        <v>-3.5</v>
      </c>
      <c r="G37" s="53">
        <f t="shared" si="2"/>
        <v>6.7518500000005588E-3</v>
      </c>
      <c r="N37" s="42">
        <f t="shared" si="5"/>
        <v>6.7518500000005588E-3</v>
      </c>
      <c r="O37">
        <f t="shared" ca="1" si="4"/>
        <v>3.7599202604547154E-2</v>
      </c>
      <c r="Q37" s="2">
        <f t="shared" si="3"/>
        <v>37293.776400000002</v>
      </c>
    </row>
    <row r="38" spans="1:21" s="42" customFormat="1" x14ac:dyDescent="0.2">
      <c r="A38" s="42" t="s">
        <v>123</v>
      </c>
      <c r="B38" s="43" t="s">
        <v>37</v>
      </c>
      <c r="C38" s="44">
        <v>52313.124400000001</v>
      </c>
      <c r="D38" s="42" t="s">
        <v>63</v>
      </c>
      <c r="E38">
        <f t="shared" si="0"/>
        <v>-0.47678148446627439</v>
      </c>
      <c r="F38">
        <f t="shared" si="1"/>
        <v>-0.5</v>
      </c>
      <c r="G38" s="53">
        <f t="shared" si="2"/>
        <v>6.564549999893643E-3</v>
      </c>
      <c r="N38" s="42">
        <f t="shared" si="5"/>
        <v>6.564549999893643E-3</v>
      </c>
      <c r="O38">
        <f t="shared" ca="1" si="4"/>
        <v>3.7610956118120951E-2</v>
      </c>
      <c r="Q38" s="2">
        <f t="shared" si="3"/>
        <v>37294.624400000001</v>
      </c>
    </row>
    <row r="39" spans="1:21" x14ac:dyDescent="0.2">
      <c r="A39" s="42" t="s">
        <v>123</v>
      </c>
      <c r="B39" s="43" t="s">
        <v>36</v>
      </c>
      <c r="C39" s="44">
        <v>52313.268100000001</v>
      </c>
      <c r="D39" s="42" t="s">
        <v>63</v>
      </c>
      <c r="E39">
        <f t="shared" si="0"/>
        <v>3.1478896232194617E-2</v>
      </c>
      <c r="F39">
        <f t="shared" si="1"/>
        <v>0</v>
      </c>
      <c r="G39" s="53">
        <f t="shared" si="2"/>
        <v>8.900000000721775E-3</v>
      </c>
      <c r="H39" s="42"/>
      <c r="I39" s="42"/>
      <c r="J39" s="42"/>
      <c r="K39" s="42"/>
      <c r="L39" s="42"/>
      <c r="M39" s="42"/>
      <c r="N39" s="42">
        <f t="shared" si="5"/>
        <v>8.900000000721775E-3</v>
      </c>
      <c r="O39">
        <f t="shared" ca="1" si="4"/>
        <v>3.7612915037049915E-2</v>
      </c>
      <c r="P39" s="42"/>
      <c r="Q39" s="2">
        <f t="shared" si="3"/>
        <v>37294.768100000001</v>
      </c>
      <c r="R39" s="42"/>
      <c r="S39" s="42"/>
      <c r="T39" s="42"/>
      <c r="U39" s="42"/>
    </row>
    <row r="40" spans="1:21" x14ac:dyDescent="0.2">
      <c r="A40" s="33" t="s">
        <v>59</v>
      </c>
      <c r="B40" s="34" t="s">
        <v>36</v>
      </c>
      <c r="C40" s="33">
        <v>52403.6</v>
      </c>
      <c r="D40" s="33">
        <v>0.01</v>
      </c>
      <c r="E40">
        <f t="shared" si="0"/>
        <v>319.53131106772571</v>
      </c>
      <c r="F40">
        <f t="shared" si="1"/>
        <v>319.5</v>
      </c>
      <c r="G40" s="53">
        <f t="shared" si="2"/>
        <v>8.8525499959359877E-3</v>
      </c>
      <c r="K40">
        <f>G40</f>
        <v>8.8525499959359877E-3</v>
      </c>
      <c r="O40">
        <f t="shared" ca="1" si="4"/>
        <v>3.8864664232659302E-2</v>
      </c>
      <c r="Q40" s="2">
        <f t="shared" si="3"/>
        <v>37385.1</v>
      </c>
    </row>
    <row r="41" spans="1:21" x14ac:dyDescent="0.2">
      <c r="A41" s="33" t="s">
        <v>59</v>
      </c>
      <c r="B41" s="34" t="s">
        <v>36</v>
      </c>
      <c r="C41" s="33">
        <v>52645.912100000001</v>
      </c>
      <c r="D41" s="33">
        <v>5.9999999999999995E-4</v>
      </c>
      <c r="E41">
        <f t="shared" si="0"/>
        <v>1176.5782156842042</v>
      </c>
      <c r="F41">
        <f t="shared" si="1"/>
        <v>1176.5</v>
      </c>
      <c r="G41" s="53">
        <f t="shared" si="2"/>
        <v>2.2113849998277146E-2</v>
      </c>
      <c r="K41">
        <f>G41</f>
        <v>2.2113849998277146E-2</v>
      </c>
      <c r="O41">
        <f t="shared" ca="1" si="4"/>
        <v>4.2222251276907333E-2</v>
      </c>
      <c r="Q41" s="2">
        <f t="shared" si="3"/>
        <v>37627.412100000001</v>
      </c>
    </row>
    <row r="42" spans="1:21" s="42" customFormat="1" x14ac:dyDescent="0.2">
      <c r="A42" s="12" t="s">
        <v>43</v>
      </c>
      <c r="B42" s="13" t="s">
        <v>37</v>
      </c>
      <c r="C42" s="14">
        <v>52691.294000000002</v>
      </c>
      <c r="D42" s="14">
        <v>2E-3</v>
      </c>
      <c r="E42">
        <f t="shared" si="0"/>
        <v>1337.0919371228545</v>
      </c>
      <c r="F42">
        <f t="shared" si="1"/>
        <v>1337</v>
      </c>
      <c r="G42" s="53">
        <f t="shared" si="2"/>
        <v>2.5993299997935537E-2</v>
      </c>
      <c r="H42"/>
      <c r="I42"/>
      <c r="J42">
        <f>G42</f>
        <v>2.5993299997935537E-2</v>
      </c>
      <c r="K42"/>
      <c r="L42"/>
      <c r="M42"/>
      <c r="N42"/>
      <c r="O42">
        <f t="shared" ca="1" si="4"/>
        <v>4.2851064253105475E-2</v>
      </c>
      <c r="P42"/>
      <c r="Q42" s="2">
        <f t="shared" si="3"/>
        <v>37672.794000000002</v>
      </c>
      <c r="R42"/>
      <c r="S42"/>
      <c r="T42"/>
      <c r="U42"/>
    </row>
    <row r="43" spans="1:21" s="42" customFormat="1" x14ac:dyDescent="0.2">
      <c r="A43" s="59" t="s">
        <v>187</v>
      </c>
      <c r="B43" s="61" t="str">
        <f>IF(INT(F43)=F43,"I","II")</f>
        <v>I</v>
      </c>
      <c r="C43" s="58">
        <v>52694.965199999999</v>
      </c>
      <c r="D43" s="61" t="s">
        <v>263</v>
      </c>
      <c r="E43">
        <f t="shared" si="0"/>
        <v>1350.0768049698397</v>
      </c>
      <c r="F43">
        <f t="shared" si="1"/>
        <v>1350</v>
      </c>
      <c r="G43" s="53">
        <f t="shared" si="2"/>
        <v>2.1714999995310791E-2</v>
      </c>
      <c r="H43"/>
      <c r="I43"/>
      <c r="J43"/>
      <c r="K43"/>
      <c r="L43"/>
      <c r="M43"/>
      <c r="N43">
        <f t="shared" ref="N43:N48" si="6">G43</f>
        <v>2.1714999995310791E-2</v>
      </c>
      <c r="O43">
        <f t="shared" ca="1" si="4"/>
        <v>4.2901996145258595E-2</v>
      </c>
      <c r="P43"/>
      <c r="Q43" s="2">
        <f t="shared" si="3"/>
        <v>37676.465199999999</v>
      </c>
      <c r="R43"/>
      <c r="S43"/>
      <c r="T43"/>
      <c r="U43"/>
    </row>
    <row r="44" spans="1:21" s="42" customFormat="1" x14ac:dyDescent="0.2">
      <c r="A44" s="42" t="s">
        <v>123</v>
      </c>
      <c r="B44" s="43" t="s">
        <v>37</v>
      </c>
      <c r="C44" s="44">
        <v>53020.3986</v>
      </c>
      <c r="D44" s="42" t="s">
        <v>63</v>
      </c>
      <c r="E44">
        <f t="shared" si="0"/>
        <v>2501.1199766843952</v>
      </c>
      <c r="F44">
        <f t="shared" si="1"/>
        <v>2501</v>
      </c>
      <c r="G44" s="53">
        <f t="shared" si="2"/>
        <v>3.392090000124881E-2</v>
      </c>
      <c r="N44" s="42">
        <f t="shared" si="6"/>
        <v>3.392090000124881E-2</v>
      </c>
      <c r="O44">
        <f t="shared" ca="1" si="4"/>
        <v>4.7411427519738737E-2</v>
      </c>
      <c r="Q44" s="2">
        <f t="shared" si="3"/>
        <v>38001.8986</v>
      </c>
    </row>
    <row r="45" spans="1:21" s="42" customFormat="1" x14ac:dyDescent="0.2">
      <c r="A45" s="42" t="s">
        <v>123</v>
      </c>
      <c r="B45" s="43" t="s">
        <v>37</v>
      </c>
      <c r="C45" s="44">
        <v>53021.249600000003</v>
      </c>
      <c r="D45" s="42" t="s">
        <v>63</v>
      </c>
      <c r="E45">
        <f t="shared" si="0"/>
        <v>2504.1299250766983</v>
      </c>
      <c r="F45">
        <f t="shared" si="1"/>
        <v>2504</v>
      </c>
      <c r="G45" s="53">
        <f t="shared" si="2"/>
        <v>3.6733600005391054E-2</v>
      </c>
      <c r="N45" s="42">
        <f t="shared" si="6"/>
        <v>3.6733600005391054E-2</v>
      </c>
      <c r="O45">
        <f t="shared" ca="1" si="4"/>
        <v>4.7423181033312535E-2</v>
      </c>
      <c r="Q45" s="2">
        <f t="shared" si="3"/>
        <v>38002.749600000003</v>
      </c>
    </row>
    <row r="46" spans="1:21" x14ac:dyDescent="0.2">
      <c r="A46" s="59" t="s">
        <v>194</v>
      </c>
      <c r="B46" s="61" t="str">
        <f>IF(INT(F46)=F46,"I","II")</f>
        <v>I</v>
      </c>
      <c r="C46" s="58">
        <v>53029.163699999997</v>
      </c>
      <c r="D46" s="61" t="s">
        <v>263</v>
      </c>
      <c r="E46">
        <f t="shared" si="0"/>
        <v>2532.1217377340954</v>
      </c>
      <c r="F46">
        <f t="shared" si="1"/>
        <v>2532</v>
      </c>
      <c r="G46" s="53">
        <f t="shared" si="2"/>
        <v>3.4418799994455185E-2</v>
      </c>
      <c r="N46">
        <f t="shared" si="6"/>
        <v>3.4418799994455185E-2</v>
      </c>
      <c r="O46">
        <f t="shared" ca="1" si="4"/>
        <v>4.7532880493334637E-2</v>
      </c>
      <c r="Q46" s="2">
        <f t="shared" si="3"/>
        <v>38010.663699999997</v>
      </c>
    </row>
    <row r="47" spans="1:21" s="42" customFormat="1" x14ac:dyDescent="0.2">
      <c r="A47" s="42" t="s">
        <v>123</v>
      </c>
      <c r="B47" s="43" t="s">
        <v>37</v>
      </c>
      <c r="C47" s="44">
        <v>53080.057800000002</v>
      </c>
      <c r="D47" s="42" t="s">
        <v>63</v>
      </c>
      <c r="E47">
        <f t="shared" si="0"/>
        <v>2712.1318604982716</v>
      </c>
      <c r="F47">
        <f t="shared" si="1"/>
        <v>2712</v>
      </c>
      <c r="G47" s="53">
        <f t="shared" si="2"/>
        <v>3.7280800002918113E-2</v>
      </c>
      <c r="N47" s="42">
        <f t="shared" si="6"/>
        <v>3.7280800002918113E-2</v>
      </c>
      <c r="O47">
        <f t="shared" ca="1" si="4"/>
        <v>4.8238091307762465E-2</v>
      </c>
      <c r="Q47" s="2">
        <f t="shared" si="3"/>
        <v>38061.557800000002</v>
      </c>
    </row>
    <row r="48" spans="1:21" s="42" customFormat="1" x14ac:dyDescent="0.2">
      <c r="A48" s="42" t="s">
        <v>123</v>
      </c>
      <c r="B48" s="43" t="s">
        <v>36</v>
      </c>
      <c r="C48" s="44">
        <v>53080.201200000003</v>
      </c>
      <c r="D48" s="42" t="s">
        <v>63</v>
      </c>
      <c r="E48">
        <f t="shared" si="0"/>
        <v>2712.6390597925815</v>
      </c>
      <c r="F48">
        <f t="shared" si="1"/>
        <v>2712.5</v>
      </c>
      <c r="G48" s="53">
        <f t="shared" si="2"/>
        <v>3.9316250004048925E-2</v>
      </c>
      <c r="N48" s="42">
        <f t="shared" si="6"/>
        <v>3.9316250004048925E-2</v>
      </c>
      <c r="O48">
        <f t="shared" ca="1" si="4"/>
        <v>4.8240050226691429E-2</v>
      </c>
      <c r="Q48" s="2">
        <f t="shared" si="3"/>
        <v>38061.701200000003</v>
      </c>
    </row>
    <row r="49" spans="1:21" x14ac:dyDescent="0.2">
      <c r="A49" s="33" t="s">
        <v>59</v>
      </c>
      <c r="B49" s="34" t="s">
        <v>36</v>
      </c>
      <c r="C49" s="33">
        <v>53326.887300000002</v>
      </c>
      <c r="D49" s="33">
        <v>2.9999999999999997E-4</v>
      </c>
      <c r="E49">
        <f t="shared" si="0"/>
        <v>3585.1566039717936</v>
      </c>
      <c r="F49">
        <f t="shared" si="1"/>
        <v>3585</v>
      </c>
      <c r="G49" s="53">
        <f t="shared" si="2"/>
        <v>4.4276500004343688E-2</v>
      </c>
      <c r="K49">
        <f>G49</f>
        <v>4.4276500004343688E-2</v>
      </c>
      <c r="O49">
        <f t="shared" ca="1" si="4"/>
        <v>5.1658363757737413E-2</v>
      </c>
      <c r="Q49" s="2">
        <f t="shared" si="3"/>
        <v>38308.387300000002</v>
      </c>
    </row>
    <row r="50" spans="1:21" x14ac:dyDescent="0.2">
      <c r="A50" s="42" t="s">
        <v>123</v>
      </c>
      <c r="B50" s="43" t="s">
        <v>37</v>
      </c>
      <c r="C50" s="44">
        <v>53360.251700000001</v>
      </c>
      <c r="D50" s="42" t="s">
        <v>63</v>
      </c>
      <c r="E50">
        <f t="shared" si="0"/>
        <v>3703.1649731138405</v>
      </c>
      <c r="F50">
        <f t="shared" si="1"/>
        <v>3703</v>
      </c>
      <c r="G50" s="53">
        <f t="shared" si="2"/>
        <v>4.664269999921089E-2</v>
      </c>
      <c r="H50" s="42"/>
      <c r="I50" s="42"/>
      <c r="J50" s="42"/>
      <c r="K50" s="42"/>
      <c r="L50" s="42"/>
      <c r="M50" s="42"/>
      <c r="N50" s="42">
        <f t="shared" ref="N50:N56" si="7">G50</f>
        <v>4.664269999921089E-2</v>
      </c>
      <c r="O50">
        <f t="shared" ca="1" si="4"/>
        <v>5.2120668624973429E-2</v>
      </c>
      <c r="P50" s="42"/>
      <c r="Q50" s="2">
        <f t="shared" si="3"/>
        <v>38341.751700000001</v>
      </c>
      <c r="R50" s="42"/>
      <c r="S50" s="42"/>
      <c r="T50" s="42"/>
      <c r="U50" s="42"/>
    </row>
    <row r="51" spans="1:21" ht="12.75" customHeight="1" x14ac:dyDescent="0.2">
      <c r="A51" s="58" t="s">
        <v>165</v>
      </c>
      <c r="B51" s="61" t="str">
        <f>IF(INT(F51)=F51,"I","II")</f>
        <v>I</v>
      </c>
      <c r="C51" s="58">
        <v>53360.255599999997</v>
      </c>
      <c r="D51" s="61" t="s">
        <v>262</v>
      </c>
      <c r="E51">
        <f t="shared" si="0"/>
        <v>3703.1787672368932</v>
      </c>
      <c r="F51">
        <f t="shared" si="1"/>
        <v>3703</v>
      </c>
      <c r="G51" s="53">
        <f t="shared" si="2"/>
        <v>5.0542699995276053E-2</v>
      </c>
      <c r="N51">
        <f t="shared" si="7"/>
        <v>5.0542699995276053E-2</v>
      </c>
      <c r="O51">
        <f t="shared" ca="1" si="4"/>
        <v>5.2120668624973429E-2</v>
      </c>
      <c r="Q51" s="2">
        <f t="shared" si="3"/>
        <v>38341.755599999997</v>
      </c>
    </row>
    <row r="52" spans="1:21" ht="12.75" customHeight="1" x14ac:dyDescent="0.2">
      <c r="A52" s="57" t="s">
        <v>165</v>
      </c>
      <c r="B52" s="61" t="str">
        <f>IF(INT(F52)=F52,"I","II")</f>
        <v>I</v>
      </c>
      <c r="C52" s="58">
        <v>53360.256200000003</v>
      </c>
      <c r="D52" s="61" t="s">
        <v>262</v>
      </c>
      <c r="E52">
        <f t="shared" si="0"/>
        <v>3703.1808894096962</v>
      </c>
      <c r="F52">
        <f t="shared" si="1"/>
        <v>3703</v>
      </c>
      <c r="G52" s="53">
        <f t="shared" si="2"/>
        <v>5.114270000194665E-2</v>
      </c>
      <c r="N52">
        <f t="shared" si="7"/>
        <v>5.114270000194665E-2</v>
      </c>
      <c r="O52">
        <f t="shared" ca="1" si="4"/>
        <v>5.2120668624973429E-2</v>
      </c>
      <c r="Q52" s="2">
        <f t="shared" si="3"/>
        <v>38341.756200000003</v>
      </c>
    </row>
    <row r="53" spans="1:21" ht="12.75" customHeight="1" x14ac:dyDescent="0.2">
      <c r="A53" s="42" t="s">
        <v>123</v>
      </c>
      <c r="B53" s="43" t="s">
        <v>36</v>
      </c>
      <c r="C53" s="44">
        <v>53360.393799999998</v>
      </c>
      <c r="D53" s="42" t="s">
        <v>63</v>
      </c>
      <c r="E53">
        <f t="shared" ref="E53:E69" si="8">+(C53-C$7)/C$8</f>
        <v>3703.6675743671153</v>
      </c>
      <c r="F53">
        <f t="shared" si="1"/>
        <v>3703.5</v>
      </c>
      <c r="G53" s="53">
        <f t="shared" ref="G53:G69" si="9">+C53-(C$7+F53*C$8)</f>
        <v>4.7378149996802676E-2</v>
      </c>
      <c r="H53" s="42"/>
      <c r="I53" s="42"/>
      <c r="J53" s="42"/>
      <c r="K53" s="42"/>
      <c r="L53" s="42"/>
      <c r="M53" s="42"/>
      <c r="N53" s="42">
        <f t="shared" si="7"/>
        <v>4.7378149996802676E-2</v>
      </c>
      <c r="O53">
        <f t="shared" ca="1" si="4"/>
        <v>5.2122627543902393E-2</v>
      </c>
      <c r="P53" s="42"/>
      <c r="Q53" s="2">
        <f t="shared" ref="Q53:Q69" si="10">+C53-15018.5</f>
        <v>38341.893799999998</v>
      </c>
      <c r="R53" s="42"/>
      <c r="S53" s="42"/>
      <c r="T53" s="42"/>
      <c r="U53" s="42"/>
    </row>
    <row r="54" spans="1:21" ht="12.75" customHeight="1" x14ac:dyDescent="0.2">
      <c r="A54" s="57" t="s">
        <v>165</v>
      </c>
      <c r="B54" s="61" t="str">
        <f>IF(INT(F54)=F54,"I","II")</f>
        <v>II</v>
      </c>
      <c r="C54" s="58">
        <v>53360.397599999997</v>
      </c>
      <c r="D54" s="61" t="s">
        <v>262</v>
      </c>
      <c r="E54">
        <f t="shared" si="8"/>
        <v>3703.681014794714</v>
      </c>
      <c r="F54">
        <f t="shared" si="1"/>
        <v>3703.5</v>
      </c>
      <c r="G54" s="53">
        <f t="shared" si="9"/>
        <v>5.1178149995394051E-2</v>
      </c>
      <c r="N54">
        <f t="shared" si="7"/>
        <v>5.1178149995394051E-2</v>
      </c>
      <c r="O54">
        <f t="shared" ca="1" si="4"/>
        <v>5.2122627543902393E-2</v>
      </c>
      <c r="Q54" s="2">
        <f t="shared" si="10"/>
        <v>38341.897599999997</v>
      </c>
    </row>
    <row r="55" spans="1:21" ht="12.75" customHeight="1" x14ac:dyDescent="0.2">
      <c r="A55" s="58" t="s">
        <v>165</v>
      </c>
      <c r="B55" s="61" t="str">
        <f>IF(INT(F55)=F55,"I","II")</f>
        <v>II</v>
      </c>
      <c r="C55" s="58">
        <v>53360.398399999998</v>
      </c>
      <c r="D55" s="61" t="s">
        <v>262</v>
      </c>
      <c r="E55">
        <f t="shared" si="8"/>
        <v>3703.6838443584256</v>
      </c>
      <c r="F55">
        <f t="shared" si="1"/>
        <v>3703.5</v>
      </c>
      <c r="G55" s="53">
        <f t="shared" si="9"/>
        <v>5.1978149997012224E-2</v>
      </c>
      <c r="N55">
        <f t="shared" si="7"/>
        <v>5.1978149997012224E-2</v>
      </c>
      <c r="O55">
        <f t="shared" ca="1" si="4"/>
        <v>5.2122627543902393E-2</v>
      </c>
      <c r="Q55" s="2">
        <f t="shared" si="10"/>
        <v>38341.898399999998</v>
      </c>
    </row>
    <row r="56" spans="1:21" ht="12.75" customHeight="1" x14ac:dyDescent="0.2">
      <c r="A56" s="59" t="s">
        <v>212</v>
      </c>
      <c r="B56" s="61" t="str">
        <f>IF(INT(F56)=F56,"I","II")</f>
        <v>II</v>
      </c>
      <c r="C56" s="58">
        <v>54142.161800000002</v>
      </c>
      <c r="D56" s="61" t="s">
        <v>262</v>
      </c>
      <c r="E56">
        <f t="shared" si="8"/>
        <v>6468.7455235417974</v>
      </c>
      <c r="F56">
        <f t="shared" si="1"/>
        <v>6468.5</v>
      </c>
      <c r="G56" s="53">
        <f t="shared" si="9"/>
        <v>6.9416650003404357E-2</v>
      </c>
      <c r="N56">
        <f t="shared" si="7"/>
        <v>6.9416650003404357E-2</v>
      </c>
      <c r="O56">
        <f t="shared" ca="1" si="4"/>
        <v>6.2955449221085355E-2</v>
      </c>
      <c r="Q56" s="2">
        <f t="shared" si="10"/>
        <v>39123.661800000002</v>
      </c>
    </row>
    <row r="57" spans="1:21" ht="12.75" customHeight="1" x14ac:dyDescent="0.2">
      <c r="A57" s="14" t="s">
        <v>50</v>
      </c>
      <c r="B57" s="35"/>
      <c r="C57" s="14">
        <v>54202.386899999998</v>
      </c>
      <c r="D57" s="14">
        <v>5.3E-3</v>
      </c>
      <c r="E57">
        <f t="shared" si="8"/>
        <v>6681.7589699822101</v>
      </c>
      <c r="F57" s="52">
        <f t="shared" ref="F57:F69" si="11">ROUND(2*E57,0)/2-0.5</f>
        <v>6681.5</v>
      </c>
      <c r="G57" s="53">
        <f t="shared" si="9"/>
        <v>7.3218350000388455E-2</v>
      </c>
      <c r="J57">
        <f>G57</f>
        <v>7.3218350000388455E-2</v>
      </c>
      <c r="O57">
        <f t="shared" ca="1" si="4"/>
        <v>6.3789948684824946E-2</v>
      </c>
      <c r="Q57" s="2">
        <f t="shared" si="10"/>
        <v>39183.886899999998</v>
      </c>
    </row>
    <row r="58" spans="1:21" ht="12.75" customHeight="1" x14ac:dyDescent="0.2">
      <c r="A58" s="14" t="s">
        <v>53</v>
      </c>
      <c r="B58" s="13" t="s">
        <v>37</v>
      </c>
      <c r="C58" s="14">
        <v>54508.446000000004</v>
      </c>
      <c r="D58" s="14">
        <v>1.6000000000000001E-3</v>
      </c>
      <c r="E58">
        <f t="shared" si="8"/>
        <v>7764.2761215594828</v>
      </c>
      <c r="F58" s="52">
        <f t="shared" si="11"/>
        <v>7764</v>
      </c>
      <c r="G58" s="53">
        <f t="shared" si="9"/>
        <v>7.8067600006761495E-2</v>
      </c>
      <c r="J58">
        <f>G58</f>
        <v>7.8067600006761495E-2</v>
      </c>
      <c r="O58">
        <f t="shared" ca="1" si="4"/>
        <v>6.803100816603673E-2</v>
      </c>
      <c r="Q58" s="2">
        <f t="shared" si="10"/>
        <v>39489.946000000004</v>
      </c>
    </row>
    <row r="59" spans="1:21" ht="12.75" customHeight="1" x14ac:dyDescent="0.2">
      <c r="A59" s="11" t="s">
        <v>52</v>
      </c>
      <c r="B59" s="62" t="s">
        <v>37</v>
      </c>
      <c r="C59" s="11">
        <v>54831.892899999999</v>
      </c>
      <c r="D59" s="11">
        <v>5.9999999999999995E-4</v>
      </c>
      <c r="E59">
        <f t="shared" si="8"/>
        <v>8908.293132896466</v>
      </c>
      <c r="F59" s="52">
        <f t="shared" si="11"/>
        <v>8908</v>
      </c>
      <c r="G59" s="53">
        <f t="shared" si="9"/>
        <v>8.2877200002258178E-2</v>
      </c>
      <c r="J59">
        <f>G59</f>
        <v>8.2877200002258178E-2</v>
      </c>
      <c r="O59">
        <f t="shared" ca="1" si="4"/>
        <v>7.2513014675511342E-2</v>
      </c>
      <c r="Q59" s="2">
        <f t="shared" si="10"/>
        <v>39813.392899999999</v>
      </c>
    </row>
    <row r="60" spans="1:21" ht="12.75" customHeight="1" x14ac:dyDescent="0.2">
      <c r="A60" s="49" t="s">
        <v>231</v>
      </c>
      <c r="B60" s="46" t="str">
        <f>IF(INT(F60)=F60,"I","II")</f>
        <v>I</v>
      </c>
      <c r="C60" s="48">
        <v>54862.4326</v>
      </c>
      <c r="D60" s="46" t="s">
        <v>262</v>
      </c>
      <c r="E60">
        <f t="shared" si="8"/>
        <v>9016.3106662879745</v>
      </c>
      <c r="F60" s="52">
        <f t="shared" si="11"/>
        <v>9016</v>
      </c>
      <c r="G60" s="53">
        <f t="shared" si="9"/>
        <v>8.783440000115661E-2</v>
      </c>
      <c r="N60">
        <f>G60</f>
        <v>8.783440000115661E-2</v>
      </c>
      <c r="O60">
        <f t="shared" ca="1" si="4"/>
        <v>7.2936141164168036E-2</v>
      </c>
      <c r="Q60" s="2">
        <f t="shared" si="10"/>
        <v>39843.9326</v>
      </c>
    </row>
    <row r="61" spans="1:21" ht="12.75" customHeight="1" x14ac:dyDescent="0.2">
      <c r="A61" s="56" t="s">
        <v>56</v>
      </c>
      <c r="B61" s="60" t="s">
        <v>36</v>
      </c>
      <c r="C61" s="56">
        <v>55566.874499999998</v>
      </c>
      <c r="D61" s="56">
        <v>4.0000000000000002E-4</v>
      </c>
      <c r="E61">
        <f t="shared" si="8"/>
        <v>11507.889707851076</v>
      </c>
      <c r="F61" s="52">
        <f t="shared" si="11"/>
        <v>11507.5</v>
      </c>
      <c r="G61" s="53">
        <f t="shared" si="9"/>
        <v>0.11018174999480834</v>
      </c>
      <c r="J61">
        <f>G61</f>
        <v>0.11018174999480834</v>
      </c>
      <c r="O61">
        <f t="shared" ca="1" si="4"/>
        <v>8.2697434187206501E-2</v>
      </c>
      <c r="Q61" s="2">
        <f t="shared" si="10"/>
        <v>40548.374499999998</v>
      </c>
    </row>
    <row r="62" spans="1:21" ht="12.75" customHeight="1" x14ac:dyDescent="0.2">
      <c r="A62" s="56" t="s">
        <v>56</v>
      </c>
      <c r="B62" s="60" t="s">
        <v>37</v>
      </c>
      <c r="C62" s="56">
        <v>55567.014999999999</v>
      </c>
      <c r="D62" s="56">
        <v>1E-3</v>
      </c>
      <c r="E62">
        <f t="shared" si="8"/>
        <v>11508.386649976952</v>
      </c>
      <c r="F62" s="52">
        <f t="shared" si="11"/>
        <v>11508</v>
      </c>
      <c r="G62" s="53">
        <f t="shared" si="9"/>
        <v>0.10931719999643974</v>
      </c>
      <c r="J62">
        <f>G62</f>
        <v>0.10931719999643974</v>
      </c>
      <c r="O62">
        <f t="shared" ca="1" si="4"/>
        <v>8.2699393106135471E-2</v>
      </c>
      <c r="Q62" s="2">
        <f t="shared" si="10"/>
        <v>40548.514999999999</v>
      </c>
    </row>
    <row r="63" spans="1:21" ht="12.75" customHeight="1" x14ac:dyDescent="0.2">
      <c r="A63" s="49" t="s">
        <v>244</v>
      </c>
      <c r="B63" s="46" t="str">
        <f>IF(INT(F63)=F63,"I","II")</f>
        <v>I</v>
      </c>
      <c r="C63" s="48">
        <v>55600.378499999999</v>
      </c>
      <c r="D63" s="46" t="s">
        <v>262</v>
      </c>
      <c r="E63">
        <f t="shared" si="8"/>
        <v>11626.391835859833</v>
      </c>
      <c r="F63" s="52">
        <f t="shared" si="11"/>
        <v>11626</v>
      </c>
      <c r="G63" s="53">
        <f t="shared" si="9"/>
        <v>0.11078339999949094</v>
      </c>
      <c r="N63">
        <f>G63</f>
        <v>0.11078339999949094</v>
      </c>
      <c r="O63">
        <f t="shared" ca="1" si="4"/>
        <v>8.3161697973371487E-2</v>
      </c>
      <c r="Q63" s="2">
        <f t="shared" si="10"/>
        <v>40581.878499999999</v>
      </c>
    </row>
    <row r="64" spans="1:21" ht="12.75" customHeight="1" x14ac:dyDescent="0.2">
      <c r="A64" s="49" t="s">
        <v>248</v>
      </c>
      <c r="B64" s="46" t="str">
        <f>IF(INT(F64)=F64,"I","II")</f>
        <v>I</v>
      </c>
      <c r="C64" s="48">
        <v>55621.301299999999</v>
      </c>
      <c r="D64" s="46" t="s">
        <v>262</v>
      </c>
      <c r="E64">
        <f t="shared" si="8"/>
        <v>11700.394830245627</v>
      </c>
      <c r="F64" s="52">
        <f t="shared" si="11"/>
        <v>11700</v>
      </c>
      <c r="G64" s="53">
        <f t="shared" si="9"/>
        <v>0.11162999999942258</v>
      </c>
      <c r="N64">
        <f>G64</f>
        <v>0.11162999999942258</v>
      </c>
      <c r="O64">
        <f t="shared" ca="1" si="4"/>
        <v>8.3451617974858477E-2</v>
      </c>
      <c r="Q64" s="2">
        <f t="shared" si="10"/>
        <v>40602.801299999999</v>
      </c>
    </row>
    <row r="65" spans="1:17" ht="12.75" customHeight="1" x14ac:dyDescent="0.2">
      <c r="A65" s="56" t="s">
        <v>57</v>
      </c>
      <c r="B65" s="60" t="s">
        <v>37</v>
      </c>
      <c r="C65" s="56">
        <v>55621.301399999997</v>
      </c>
      <c r="D65" s="145">
        <v>5.9999999999999995E-4</v>
      </c>
      <c r="E65">
        <f t="shared" si="8"/>
        <v>11700.39518394108</v>
      </c>
      <c r="F65" s="52">
        <f t="shared" si="11"/>
        <v>11700</v>
      </c>
      <c r="G65" s="53">
        <f t="shared" si="9"/>
        <v>0.11172999999689637</v>
      </c>
      <c r="J65">
        <f t="shared" ref="J65:J71" si="12">G65</f>
        <v>0.11172999999689637</v>
      </c>
      <c r="O65">
        <f t="shared" ca="1" si="4"/>
        <v>8.3451617974858477E-2</v>
      </c>
      <c r="Q65" s="2">
        <f t="shared" si="10"/>
        <v>40602.801399999997</v>
      </c>
    </row>
    <row r="66" spans="1:17" ht="12.75" customHeight="1" x14ac:dyDescent="0.2">
      <c r="A66" s="56" t="s">
        <v>57</v>
      </c>
      <c r="B66" s="60" t="s">
        <v>36</v>
      </c>
      <c r="C66" s="56">
        <v>55621.444300000003</v>
      </c>
      <c r="D66" s="145">
        <v>2.2000000000000001E-3</v>
      </c>
      <c r="E66">
        <f t="shared" si="8"/>
        <v>11700.900614758093</v>
      </c>
      <c r="F66" s="52">
        <f t="shared" si="11"/>
        <v>11700.5</v>
      </c>
      <c r="G66" s="53">
        <f t="shared" si="9"/>
        <v>0.11326545000338228</v>
      </c>
      <c r="J66">
        <f t="shared" si="12"/>
        <v>0.11326545000338228</v>
      </c>
      <c r="O66">
        <f t="shared" ca="1" si="4"/>
        <v>8.3453576893787448E-2</v>
      </c>
      <c r="Q66" s="2">
        <f t="shared" si="10"/>
        <v>40602.944300000003</v>
      </c>
    </row>
    <row r="67" spans="1:17" ht="12.75" customHeight="1" x14ac:dyDescent="0.2">
      <c r="A67" s="56" t="s">
        <v>57</v>
      </c>
      <c r="B67" s="60" t="s">
        <v>37</v>
      </c>
      <c r="C67" s="56">
        <v>55621.582600000002</v>
      </c>
      <c r="D67" s="145">
        <v>1.6999999999999999E-3</v>
      </c>
      <c r="E67">
        <f t="shared" si="8"/>
        <v>11701.38977558377</v>
      </c>
      <c r="F67" s="52">
        <f t="shared" si="11"/>
        <v>11701</v>
      </c>
      <c r="G67" s="53">
        <f t="shared" si="9"/>
        <v>0.1102009000023827</v>
      </c>
      <c r="J67">
        <f t="shared" si="12"/>
        <v>0.1102009000023827</v>
      </c>
      <c r="O67">
        <f t="shared" ca="1" si="4"/>
        <v>8.3455535812716419E-2</v>
      </c>
      <c r="Q67" s="2">
        <f t="shared" si="10"/>
        <v>40603.082600000002</v>
      </c>
    </row>
    <row r="68" spans="1:17" ht="12.75" customHeight="1" x14ac:dyDescent="0.2">
      <c r="A68" s="56" t="s">
        <v>56</v>
      </c>
      <c r="B68" s="60" t="s">
        <v>36</v>
      </c>
      <c r="C68" s="56">
        <v>55660.743799999997</v>
      </c>
      <c r="D68" s="56">
        <v>6.9999999999999999E-4</v>
      </c>
      <c r="E68">
        <f t="shared" si="8"/>
        <v>11839.901163339735</v>
      </c>
      <c r="F68" s="52">
        <f t="shared" si="11"/>
        <v>11839.5</v>
      </c>
      <c r="G68" s="53">
        <f t="shared" si="9"/>
        <v>0.11342054999840911</v>
      </c>
      <c r="J68">
        <f t="shared" si="12"/>
        <v>0.11342054999840911</v>
      </c>
      <c r="O68">
        <f t="shared" ca="1" si="4"/>
        <v>8.3998156356040049E-2</v>
      </c>
      <c r="Q68" s="2">
        <f t="shared" si="10"/>
        <v>40642.243799999997</v>
      </c>
    </row>
    <row r="69" spans="1:17" ht="12.75" customHeight="1" x14ac:dyDescent="0.2">
      <c r="A69" s="56" t="s">
        <v>58</v>
      </c>
      <c r="B69" s="60" t="s">
        <v>36</v>
      </c>
      <c r="C69" s="56">
        <v>55931.893600000003</v>
      </c>
      <c r="D69" s="56">
        <v>1E-3</v>
      </c>
      <c r="E69">
        <f t="shared" si="8"/>
        <v>12798.945704563141</v>
      </c>
      <c r="F69" s="52">
        <f t="shared" si="11"/>
        <v>12798.5</v>
      </c>
      <c r="G69" s="53">
        <f t="shared" si="9"/>
        <v>0.12601364999864018</v>
      </c>
      <c r="J69">
        <f t="shared" si="12"/>
        <v>0.12601364999864018</v>
      </c>
      <c r="O69">
        <f t="shared" ca="1" si="4"/>
        <v>8.7755362861797165E-2</v>
      </c>
      <c r="Q69" s="2">
        <f t="shared" si="10"/>
        <v>40913.393600000003</v>
      </c>
    </row>
    <row r="70" spans="1:17" ht="12.75" customHeight="1" x14ac:dyDescent="0.2">
      <c r="A70" s="82" t="s">
        <v>0</v>
      </c>
      <c r="B70" s="83" t="s">
        <v>37</v>
      </c>
      <c r="C70" s="84">
        <v>57131.402699999999</v>
      </c>
      <c r="D70" s="90">
        <v>2E-3</v>
      </c>
      <c r="E70">
        <f>+(C70-C$7)/C$8</f>
        <v>17041.554972586826</v>
      </c>
      <c r="F70" s="52">
        <f>ROUND(2*E70,0)/2-0.5</f>
        <v>17041</v>
      </c>
      <c r="G70" s="53">
        <f>+C70-(C$7+F70*C$8)</f>
        <v>0.15690689999610186</v>
      </c>
      <c r="J70">
        <f t="shared" si="12"/>
        <v>0.15690689999610186</v>
      </c>
      <c r="O70">
        <f ca="1">+C$11+C$12*F70</f>
        <v>0.10437678997407519</v>
      </c>
      <c r="Q70" s="2">
        <f>+C70-15018.5</f>
        <v>42112.902699999999</v>
      </c>
    </row>
    <row r="71" spans="1:17" ht="12.75" customHeight="1" x14ac:dyDescent="0.2">
      <c r="A71" s="85" t="s">
        <v>281</v>
      </c>
      <c r="B71" s="86" t="s">
        <v>37</v>
      </c>
      <c r="C71" s="87">
        <v>57034.429210000002</v>
      </c>
      <c r="D71" s="87">
        <v>4.0000000000000002E-4</v>
      </c>
      <c r="E71">
        <f>+(C71-C$7)/C$8</f>
        <v>16698.564137897378</v>
      </c>
      <c r="F71" s="52">
        <f>ROUND(2*E71,0)/2-0.5</f>
        <v>16698</v>
      </c>
      <c r="G71" s="53">
        <f>+C71-(C$7+F71*C$8)</f>
        <v>0.15949820000241743</v>
      </c>
      <c r="J71">
        <f t="shared" si="12"/>
        <v>0.15949820000241743</v>
      </c>
      <c r="O71">
        <f ca="1">+C$11+C$12*F71</f>
        <v>0.1030329715888044</v>
      </c>
      <c r="Q71" s="2">
        <f>+C71-15018.5</f>
        <v>42015.929210000002</v>
      </c>
    </row>
    <row r="72" spans="1:17" ht="12.75" customHeight="1" x14ac:dyDescent="0.2"/>
    <row r="73" spans="1:17" ht="12.75" customHeight="1" x14ac:dyDescent="0.2"/>
    <row r="74" spans="1:17" ht="12.75" customHeight="1" x14ac:dyDescent="0.2"/>
    <row r="75" spans="1:17" ht="12.75" customHeight="1" x14ac:dyDescent="0.2"/>
    <row r="76" spans="1:17" ht="12.75" customHeight="1" x14ac:dyDescent="0.2"/>
    <row r="77" spans="1:17" ht="12.75" customHeight="1" x14ac:dyDescent="0.2"/>
    <row r="78" spans="1:17" ht="12.75" customHeight="1" x14ac:dyDescent="0.2"/>
    <row r="79" spans="1:17" ht="12.75" customHeight="1" x14ac:dyDescent="0.2"/>
    <row r="80" spans="1:17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</sheetData>
  <phoneticPr fontId="8" type="noConversion"/>
  <hyperlinks>
    <hyperlink ref="A43" r:id="rId1" display="http://vsolj.cetus-net.org/no42.pdf"/>
    <hyperlink ref="A46" r:id="rId2" display="http://vsolj.cetus-net.org/no43.pdf"/>
    <hyperlink ref="A56" r:id="rId3" display="http://vsolj.cetus-net.org/no46.pdf"/>
    <hyperlink ref="A60" r:id="rId4" display="http://www.bav-astro.de/sfs/BAVM_link.php?BAVMnr=203"/>
    <hyperlink ref="A63" r:id="rId5" display="http://var.astro.cz/oejv/issues/oejv0160.pdf"/>
    <hyperlink ref="A64" r:id="rId6" display="http://www.bav-astro.de/sfs/BAVM_link.php?BAVMnr=220"/>
  </hyperlinks>
  <pageMargins left="0.75" right="0.75" top="1" bottom="1" header="0.5" footer="0.5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Y187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3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1" width="10.28515625" customWidth="1"/>
    <col min="22" max="22" width="10.5703125" customWidth="1"/>
  </cols>
  <sheetData>
    <row r="1" spans="1:51" ht="21" thickBot="1" x14ac:dyDescent="0.35">
      <c r="A1" s="1" t="s">
        <v>42</v>
      </c>
      <c r="E1" s="89" t="s">
        <v>283</v>
      </c>
      <c r="R1" t="s">
        <v>140</v>
      </c>
      <c r="U1" s="6" t="s">
        <v>12</v>
      </c>
      <c r="V1" s="6" t="s">
        <v>139</v>
      </c>
    </row>
    <row r="2" spans="1:51" s="91" customFormat="1" ht="12.95" customHeight="1" x14ac:dyDescent="0.2">
      <c r="A2" s="91" t="s">
        <v>26</v>
      </c>
      <c r="B2" s="56" t="s">
        <v>40</v>
      </c>
      <c r="U2" s="91">
        <v>-40000</v>
      </c>
      <c r="V2" s="92">
        <f>+S$3+S$4*U2+S$5*U2^2+S$6*SIN(RADIANS(S$7*U2+S$8))</f>
        <v>8.8113426618299018E-2</v>
      </c>
      <c r="X2" s="91">
        <v>1</v>
      </c>
      <c r="Y2" s="91" t="s">
        <v>116</v>
      </c>
      <c r="Z2" s="91" t="s">
        <v>129</v>
      </c>
    </row>
    <row r="3" spans="1:51" s="91" customFormat="1" ht="12.95" customHeight="1" thickBot="1" x14ac:dyDescent="0.25">
      <c r="A3" s="93" t="s">
        <v>133</v>
      </c>
      <c r="R3" s="91" t="s">
        <v>141</v>
      </c>
      <c r="S3" s="91">
        <v>6.6E-3</v>
      </c>
      <c r="U3" s="91">
        <v>-38000</v>
      </c>
      <c r="V3" s="92">
        <f t="shared" ref="V3:V30" si="0">+S$3+S$4*U3+S$5*U3^2+S$6*SIN(RADIANS(S$7*U3+S$8))</f>
        <v>7.3302757788695883E-2</v>
      </c>
      <c r="X3" s="91">
        <v>2</v>
      </c>
      <c r="Y3" s="91" t="s">
        <v>117</v>
      </c>
      <c r="Z3" s="91" t="s">
        <v>128</v>
      </c>
    </row>
    <row r="4" spans="1:51" s="91" customFormat="1" ht="12.95" customHeight="1" thickTop="1" thickBot="1" x14ac:dyDescent="0.25">
      <c r="A4" s="94" t="s">
        <v>2</v>
      </c>
      <c r="C4" s="95">
        <v>43192.43</v>
      </c>
      <c r="D4" s="96">
        <v>0.28273823999999997</v>
      </c>
      <c r="R4" s="91" t="s">
        <v>22</v>
      </c>
      <c r="S4" s="92">
        <v>5.9100000000000002E-6</v>
      </c>
      <c r="U4" s="91">
        <v>-36000</v>
      </c>
      <c r="V4" s="92">
        <f t="shared" si="0"/>
        <v>5.4606037357767569E-2</v>
      </c>
      <c r="X4" s="91">
        <v>3</v>
      </c>
      <c r="Y4" s="91" t="s">
        <v>118</v>
      </c>
      <c r="Z4" s="91" t="s">
        <v>127</v>
      </c>
    </row>
    <row r="5" spans="1:51" s="91" customFormat="1" ht="12.95" customHeight="1" thickTop="1" x14ac:dyDescent="0.2">
      <c r="R5" s="91" t="s">
        <v>142</v>
      </c>
      <c r="S5" s="92">
        <v>1.9100000000000001E-10</v>
      </c>
      <c r="U5" s="91">
        <v>-34000</v>
      </c>
      <c r="V5" s="92">
        <f t="shared" si="0"/>
        <v>3.2809807024544363E-2</v>
      </c>
      <c r="X5" s="91">
        <v>4</v>
      </c>
      <c r="Y5" s="91" t="s">
        <v>119</v>
      </c>
      <c r="Z5" s="91" t="s">
        <v>126</v>
      </c>
    </row>
    <row r="6" spans="1:51" s="91" customFormat="1" ht="12.95" customHeight="1" x14ac:dyDescent="0.2">
      <c r="A6" s="94" t="s">
        <v>3</v>
      </c>
      <c r="R6" s="91" t="s">
        <v>143</v>
      </c>
      <c r="S6" s="91">
        <v>1.55E-2</v>
      </c>
      <c r="U6" s="91">
        <v>-32000</v>
      </c>
      <c r="V6" s="92">
        <f t="shared" si="0"/>
        <v>1.0319186525046424E-2</v>
      </c>
      <c r="X6" s="91">
        <v>5</v>
      </c>
      <c r="Y6" s="91" t="s">
        <v>115</v>
      </c>
      <c r="Z6" s="91" t="s">
        <v>125</v>
      </c>
    </row>
    <row r="7" spans="1:51" s="91" customFormat="1" ht="12.95" customHeight="1" x14ac:dyDescent="0.2">
      <c r="A7" s="91" t="s">
        <v>4</v>
      </c>
      <c r="C7" s="91">
        <v>52313.2592</v>
      </c>
      <c r="R7" s="91" t="s">
        <v>144</v>
      </c>
      <c r="S7" s="91">
        <v>1.72E-2</v>
      </c>
      <c r="T7" s="91" t="s">
        <v>146</v>
      </c>
      <c r="U7" s="91">
        <v>-30000</v>
      </c>
      <c r="V7" s="92">
        <f t="shared" si="0"/>
        <v>-9.683372321425009E-3</v>
      </c>
      <c r="X7" s="91">
        <v>6</v>
      </c>
      <c r="Y7" s="91" t="s">
        <v>120</v>
      </c>
      <c r="Z7" s="91" t="s">
        <v>35</v>
      </c>
    </row>
    <row r="8" spans="1:51" s="91" customFormat="1" ht="12.95" customHeight="1" x14ac:dyDescent="0.2">
      <c r="A8" s="91" t="s">
        <v>5</v>
      </c>
      <c r="C8" s="91">
        <v>0.28272910000000001</v>
      </c>
      <c r="R8" s="91" t="s">
        <v>145</v>
      </c>
      <c r="S8" s="91">
        <v>20.6</v>
      </c>
      <c r="T8" s="91" t="s">
        <v>146</v>
      </c>
      <c r="U8" s="91">
        <v>-28000</v>
      </c>
      <c r="V8" s="92">
        <f t="shared" si="0"/>
        <v>-2.4351221343438798E-2</v>
      </c>
      <c r="X8" s="91">
        <v>7</v>
      </c>
      <c r="Y8" s="91" t="s">
        <v>121</v>
      </c>
      <c r="Z8" s="91" t="s">
        <v>124</v>
      </c>
    </row>
    <row r="9" spans="1:51" s="91" customFormat="1" ht="12.95" customHeight="1" x14ac:dyDescent="0.2">
      <c r="A9" s="97" t="s">
        <v>44</v>
      </c>
      <c r="C9" s="98">
        <v>-9.5</v>
      </c>
      <c r="D9" s="91" t="s">
        <v>45</v>
      </c>
      <c r="U9" s="91">
        <v>-26000</v>
      </c>
      <c r="V9" s="92">
        <f t="shared" si="0"/>
        <v>-3.2169196698101692E-2</v>
      </c>
      <c r="X9" s="91">
        <v>8</v>
      </c>
      <c r="Y9" s="91" t="s">
        <v>122</v>
      </c>
      <c r="Z9" s="91" t="s">
        <v>123</v>
      </c>
    </row>
    <row r="10" spans="1:51" s="91" customFormat="1" ht="12.95" customHeight="1" thickBot="1" x14ac:dyDescent="0.25">
      <c r="C10" s="99" t="s">
        <v>22</v>
      </c>
      <c r="D10" s="99" t="s">
        <v>23</v>
      </c>
      <c r="U10" s="91">
        <v>-24000</v>
      </c>
      <c r="V10" s="92">
        <f t="shared" si="0"/>
        <v>-3.3483582279096306E-2</v>
      </c>
    </row>
    <row r="11" spans="1:51" s="91" customFormat="1" ht="12.95" customHeight="1" x14ac:dyDescent="0.2">
      <c r="A11" s="91" t="s">
        <v>18</v>
      </c>
      <c r="C11" s="100">
        <f ca="1">INTERCEPT(INDIRECT($G$11):G978,INDIRECT($F$11):F978)</f>
        <v>1.3412556592373372E-2</v>
      </c>
      <c r="D11" s="101"/>
      <c r="F11" s="102" t="str">
        <f>"F"&amp;E19</f>
        <v>F38</v>
      </c>
      <c r="G11" s="100" t="str">
        <f>"G"&amp;E19</f>
        <v>G38</v>
      </c>
      <c r="U11" s="91">
        <v>-22000</v>
      </c>
      <c r="V11" s="92">
        <f t="shared" si="0"/>
        <v>-3.0380988959143422E-2</v>
      </c>
      <c r="AA11" s="91" t="s">
        <v>130</v>
      </c>
      <c r="AB11" s="101" t="s">
        <v>37</v>
      </c>
      <c r="AC11" s="103">
        <v>41363.806299999997</v>
      </c>
      <c r="AD11" s="91" t="s">
        <v>64</v>
      </c>
      <c r="AF11" s="91" t="s">
        <v>114</v>
      </c>
      <c r="AU11" s="91" t="s">
        <v>65</v>
      </c>
      <c r="AV11" s="91" t="s">
        <v>66</v>
      </c>
      <c r="AW11" s="91">
        <v>7.9699999999999993E-2</v>
      </c>
      <c r="AX11" s="91">
        <v>1.54E-2</v>
      </c>
      <c r="AY11" s="91">
        <v>4.0000000000000002E-4</v>
      </c>
    </row>
    <row r="12" spans="1:51" s="91" customFormat="1" ht="12.95" customHeight="1" x14ac:dyDescent="0.2">
      <c r="A12" s="91" t="s">
        <v>19</v>
      </c>
      <c r="C12" s="100">
        <f ca="1">SLOPE(INDIRECT($G$11):G978,INDIRECT($F$11):F978)</f>
        <v>8.5093405475433604E-6</v>
      </c>
      <c r="D12" s="101"/>
      <c r="U12" s="91">
        <v>-20000</v>
      </c>
      <c r="V12" s="92">
        <f t="shared" si="0"/>
        <v>-2.5958514438032945E-2</v>
      </c>
      <c r="AA12" s="91" t="s">
        <v>131</v>
      </c>
      <c r="AB12" s="101" t="s">
        <v>36</v>
      </c>
      <c r="AC12" s="103">
        <v>43192.43</v>
      </c>
      <c r="AD12" s="91" t="s">
        <v>64</v>
      </c>
      <c r="AF12" s="91" t="s">
        <v>114</v>
      </c>
      <c r="AU12" s="91" t="s">
        <v>65</v>
      </c>
      <c r="AV12" s="91" t="s">
        <v>67</v>
      </c>
      <c r="AW12" s="91">
        <v>1.1599999999999999E-2</v>
      </c>
      <c r="AX12" s="91" t="s">
        <v>68</v>
      </c>
      <c r="AY12" s="91" t="s">
        <v>69</v>
      </c>
    </row>
    <row r="13" spans="1:51" s="91" customFormat="1" ht="12.95" customHeight="1" x14ac:dyDescent="0.2">
      <c r="A13" s="91" t="s">
        <v>21</v>
      </c>
      <c r="C13" s="101" t="s">
        <v>16</v>
      </c>
      <c r="D13" s="104" t="s">
        <v>54</v>
      </c>
      <c r="E13" s="98">
        <v>1</v>
      </c>
      <c r="U13" s="91">
        <v>-18000</v>
      </c>
      <c r="V13" s="92">
        <f t="shared" si="0"/>
        <v>-2.3240462078210594E-2</v>
      </c>
      <c r="AA13" s="91" t="s">
        <v>38</v>
      </c>
      <c r="AB13" s="101" t="s">
        <v>36</v>
      </c>
      <c r="AC13" s="103">
        <v>46823.766100000001</v>
      </c>
      <c r="AD13" s="91" t="s">
        <v>70</v>
      </c>
      <c r="AF13" s="91" t="s">
        <v>114</v>
      </c>
      <c r="AU13" s="91" t="s">
        <v>71</v>
      </c>
      <c r="AV13" s="91" t="s">
        <v>72</v>
      </c>
      <c r="AW13" s="91">
        <v>1.12E-2</v>
      </c>
      <c r="AX13" s="91" t="s">
        <v>73</v>
      </c>
      <c r="AY13" s="91">
        <v>3</v>
      </c>
    </row>
    <row r="14" spans="1:51" s="91" customFormat="1" ht="12.95" customHeight="1" x14ac:dyDescent="0.2">
      <c r="D14" s="104" t="s">
        <v>46</v>
      </c>
      <c r="E14" s="105">
        <f ca="1">NOW()+15018.5+$C$9/24</f>
        <v>60338.688575578701</v>
      </c>
      <c r="U14" s="91">
        <v>-16000</v>
      </c>
      <c r="V14" s="92">
        <f t="shared" si="0"/>
        <v>-2.4120521234371306E-2</v>
      </c>
      <c r="AA14" s="91" t="s">
        <v>38</v>
      </c>
      <c r="AB14" s="101" t="s">
        <v>37</v>
      </c>
      <c r="AC14" s="103">
        <v>46823.908199999998</v>
      </c>
      <c r="AD14" s="91" t="s">
        <v>70</v>
      </c>
      <c r="AF14" s="91" t="s">
        <v>114</v>
      </c>
      <c r="AU14" s="91" t="s">
        <v>74</v>
      </c>
      <c r="AV14" s="91" t="s">
        <v>75</v>
      </c>
      <c r="AW14" s="91">
        <v>1.2E-2</v>
      </c>
      <c r="AX14" s="91">
        <v>6.9999999999999999E-4</v>
      </c>
      <c r="AY14" s="91">
        <v>3</v>
      </c>
    </row>
    <row r="15" spans="1:51" s="91" customFormat="1" ht="12.95" customHeight="1" x14ac:dyDescent="0.2">
      <c r="A15" s="106" t="s">
        <v>20</v>
      </c>
      <c r="C15" s="107">
        <f ca="1">(C7+C11)+(C8+C12)*INT(MAX(F21:F3519))</f>
        <v>57131.40421332886</v>
      </c>
      <c r="D15" s="104" t="s">
        <v>55</v>
      </c>
      <c r="E15" s="105">
        <f ca="1">ROUND(2*(E14-$C$7)/$C$8,0)/2+E13</f>
        <v>28386.5</v>
      </c>
      <c r="U15" s="91">
        <v>-14000</v>
      </c>
      <c r="V15" s="92">
        <f t="shared" si="0"/>
        <v>-2.8699405840278774E-2</v>
      </c>
      <c r="AA15" s="91" t="s">
        <v>38</v>
      </c>
      <c r="AB15" s="101" t="s">
        <v>37</v>
      </c>
      <c r="AC15" s="103">
        <v>46826.876900000003</v>
      </c>
      <c r="AD15" s="91" t="s">
        <v>70</v>
      </c>
      <c r="AF15" s="91" t="s">
        <v>114</v>
      </c>
      <c r="AU15" s="91" t="s">
        <v>76</v>
      </c>
      <c r="AV15" s="91" t="s">
        <v>77</v>
      </c>
      <c r="AW15" s="91">
        <v>1.21E-2</v>
      </c>
      <c r="AX15" s="91">
        <v>6.9999999999999999E-4</v>
      </c>
      <c r="AY15" s="91">
        <v>3</v>
      </c>
    </row>
    <row r="16" spans="1:51" s="91" customFormat="1" ht="12.95" customHeight="1" x14ac:dyDescent="0.2">
      <c r="A16" s="94" t="s">
        <v>6</v>
      </c>
      <c r="C16" s="108">
        <f ca="1">+C8+C12</f>
        <v>0.28273760934054754</v>
      </c>
      <c r="D16" s="104" t="s">
        <v>47</v>
      </c>
      <c r="E16" s="100">
        <f ca="1">ROUND(2*(E14-$C$15)/$C$16,0)/2+E13</f>
        <v>11344.5</v>
      </c>
      <c r="U16" s="91">
        <v>-12000</v>
      </c>
      <c r="V16" s="92">
        <f t="shared" si="0"/>
        <v>-3.5249627393664329E-2</v>
      </c>
      <c r="AA16" s="91" t="s">
        <v>38</v>
      </c>
      <c r="AB16" s="101" t="s">
        <v>37</v>
      </c>
      <c r="AC16" s="103">
        <v>46827.724399999999</v>
      </c>
      <c r="AD16" s="91" t="s">
        <v>70</v>
      </c>
      <c r="AF16" s="91" t="s">
        <v>114</v>
      </c>
      <c r="AU16" s="91" t="s">
        <v>78</v>
      </c>
      <c r="AV16" s="91" t="s">
        <v>79</v>
      </c>
      <c r="AW16" s="91">
        <v>1.14E-2</v>
      </c>
      <c r="AX16" s="91">
        <v>0</v>
      </c>
      <c r="AY16" s="91">
        <v>3</v>
      </c>
    </row>
    <row r="17" spans="1:51" s="91" customFormat="1" ht="12.95" customHeight="1" thickBot="1" x14ac:dyDescent="0.25">
      <c r="A17" s="104" t="s">
        <v>41</v>
      </c>
      <c r="C17" s="91">
        <f>COUNT(C21:C2177)</f>
        <v>52</v>
      </c>
      <c r="D17" s="104" t="s">
        <v>48</v>
      </c>
      <c r="E17" s="109">
        <f ca="1">+$C$15+$C$16*E16-15018.5-$C$9/24</f>
        <v>45320.816855826037</v>
      </c>
      <c r="U17" s="91">
        <v>-10000</v>
      </c>
      <c r="V17" s="92">
        <f t="shared" si="0"/>
        <v>-4.0819723798079403E-2</v>
      </c>
      <c r="AA17" s="91" t="s">
        <v>38</v>
      </c>
      <c r="AB17" s="101" t="s">
        <v>37</v>
      </c>
      <c r="AC17" s="103">
        <v>46827.866999999998</v>
      </c>
      <c r="AD17" s="91" t="s">
        <v>70</v>
      </c>
      <c r="AF17" s="91" t="s">
        <v>114</v>
      </c>
      <c r="AU17" s="91" t="s">
        <v>80</v>
      </c>
      <c r="AV17" s="91" t="s">
        <v>81</v>
      </c>
      <c r="AW17" s="91">
        <v>1.26E-2</v>
      </c>
      <c r="AX17" s="91">
        <v>1.1999999999999999E-3</v>
      </c>
      <c r="AY17" s="91">
        <v>3</v>
      </c>
    </row>
    <row r="18" spans="1:51" s="91" customFormat="1" ht="12.95" customHeight="1" x14ac:dyDescent="0.2">
      <c r="A18" s="94" t="s">
        <v>7</v>
      </c>
      <c r="C18" s="95">
        <f ca="1">+C15</f>
        <v>57131.40421332886</v>
      </c>
      <c r="D18" s="96">
        <f ca="1">+C16</f>
        <v>0.28273760934054754</v>
      </c>
      <c r="E18" s="110" t="s">
        <v>49</v>
      </c>
      <c r="U18" s="91">
        <v>-8000</v>
      </c>
      <c r="V18" s="92">
        <f t="shared" si="0"/>
        <v>-4.22666011249197E-2</v>
      </c>
      <c r="AA18" s="91" t="s">
        <v>33</v>
      </c>
      <c r="AB18" s="101" t="s">
        <v>37</v>
      </c>
      <c r="AC18" s="103">
        <v>50508.645799999998</v>
      </c>
      <c r="AD18" s="91" t="s">
        <v>63</v>
      </c>
      <c r="AF18" s="91" t="s">
        <v>114</v>
      </c>
      <c r="AU18" s="91" t="s">
        <v>82</v>
      </c>
      <c r="AV18" s="91" t="s">
        <v>83</v>
      </c>
      <c r="AW18" s="91" t="s">
        <v>84</v>
      </c>
      <c r="AX18" s="91" t="s">
        <v>85</v>
      </c>
      <c r="AY18" s="91">
        <v>4</v>
      </c>
    </row>
    <row r="19" spans="1:51" s="91" customFormat="1" ht="12.95" customHeight="1" thickTop="1" x14ac:dyDescent="0.2">
      <c r="A19" s="111" t="s">
        <v>51</v>
      </c>
      <c r="E19" s="112">
        <v>38</v>
      </c>
      <c r="U19" s="91">
        <v>-6000</v>
      </c>
      <c r="V19" s="92">
        <f t="shared" si="0"/>
        <v>-3.7354903016937897E-2</v>
      </c>
      <c r="AA19" s="91" t="s">
        <v>34</v>
      </c>
      <c r="AB19" s="101" t="s">
        <v>37</v>
      </c>
      <c r="AC19" s="103">
        <v>50520.5746</v>
      </c>
      <c r="AD19" s="91" t="s">
        <v>63</v>
      </c>
      <c r="AF19" s="91" t="s">
        <v>114</v>
      </c>
      <c r="AU19" s="91" t="s">
        <v>86</v>
      </c>
      <c r="AV19" s="91" t="s">
        <v>87</v>
      </c>
      <c r="AW19" s="91" t="s">
        <v>88</v>
      </c>
      <c r="AX19" s="91" t="s">
        <v>89</v>
      </c>
      <c r="AY19" s="91">
        <v>5</v>
      </c>
    </row>
    <row r="20" spans="1:51" s="91" customFormat="1" ht="12.95" customHeight="1" thickBot="1" x14ac:dyDescent="0.25">
      <c r="A20" s="99" t="s">
        <v>8</v>
      </c>
      <c r="B20" s="99" t="s">
        <v>9</v>
      </c>
      <c r="C20" s="99" t="s">
        <v>10</v>
      </c>
      <c r="D20" s="99" t="s">
        <v>15</v>
      </c>
      <c r="E20" s="99" t="s">
        <v>11</v>
      </c>
      <c r="F20" s="99" t="s">
        <v>12</v>
      </c>
      <c r="G20" s="99" t="s">
        <v>13</v>
      </c>
      <c r="H20" s="113" t="s">
        <v>134</v>
      </c>
      <c r="I20" s="113" t="s">
        <v>135</v>
      </c>
      <c r="J20" s="113" t="s">
        <v>136</v>
      </c>
      <c r="K20" s="113" t="s">
        <v>27</v>
      </c>
      <c r="L20" s="113" t="s">
        <v>28</v>
      </c>
      <c r="M20" s="113" t="s">
        <v>137</v>
      </c>
      <c r="N20" s="113" t="s">
        <v>138</v>
      </c>
      <c r="O20" s="113" t="s">
        <v>25</v>
      </c>
      <c r="P20" s="114" t="s">
        <v>24</v>
      </c>
      <c r="Q20" s="99" t="s">
        <v>17</v>
      </c>
      <c r="U20" s="91">
        <v>-4000</v>
      </c>
      <c r="V20" s="92">
        <f t="shared" si="0"/>
        <v>-2.5538877995084364E-2</v>
      </c>
      <c r="AA20" s="91" t="s">
        <v>35</v>
      </c>
      <c r="AB20" s="101" t="s">
        <v>37</v>
      </c>
      <c r="AC20" s="103">
        <v>51202.3969</v>
      </c>
      <c r="AD20" s="91" t="s">
        <v>70</v>
      </c>
      <c r="AF20" s="91" t="s">
        <v>114</v>
      </c>
      <c r="AU20" s="91" t="s">
        <v>90</v>
      </c>
      <c r="AV20" s="91" t="s">
        <v>91</v>
      </c>
      <c r="AW20" s="91" t="s">
        <v>92</v>
      </c>
      <c r="AX20" s="91">
        <v>5.3E-3</v>
      </c>
      <c r="AY20" s="91">
        <v>6</v>
      </c>
    </row>
    <row r="21" spans="1:51" s="91" customFormat="1" ht="12.95" customHeight="1" x14ac:dyDescent="0.2">
      <c r="A21" s="91" t="s">
        <v>130</v>
      </c>
      <c r="B21" s="115" t="s">
        <v>37</v>
      </c>
      <c r="C21" s="116">
        <v>41363.806299999997</v>
      </c>
      <c r="D21" s="115"/>
      <c r="E21" s="91">
        <f t="shared" ref="E21:E52" si="1">+(C21-C$7)/C$8</f>
        <v>-38727.71815847751</v>
      </c>
      <c r="F21" s="117">
        <f>ROUND(2*E21,0)/2-0.5</f>
        <v>-38728</v>
      </c>
      <c r="G21" s="91">
        <f t="shared" ref="G21:G52" si="2">+C21-(C$7+F21*C$8)</f>
        <v>7.9684799995447975E-2</v>
      </c>
      <c r="H21" s="91">
        <f t="shared" ref="H21:H27" si="3">+G21</f>
        <v>7.9684799995447975E-2</v>
      </c>
      <c r="I21" s="118"/>
      <c r="J21" s="118"/>
      <c r="K21" s="118"/>
      <c r="L21" s="118"/>
      <c r="M21" s="118"/>
      <c r="N21" s="118"/>
      <c r="O21" s="118"/>
      <c r="P21" s="119"/>
      <c r="Q21" s="120">
        <f t="shared" ref="Q21:Q52" si="4">+C21-15018.5</f>
        <v>26345.306299999997</v>
      </c>
      <c r="R21" s="116" t="s">
        <v>61</v>
      </c>
      <c r="U21" s="91">
        <v>-2000</v>
      </c>
      <c r="V21" s="92">
        <f t="shared" si="0"/>
        <v>-8.1532685924680035E-3</v>
      </c>
      <c r="AA21" s="91" t="s">
        <v>124</v>
      </c>
      <c r="AB21" s="101" t="s">
        <v>37</v>
      </c>
      <c r="AC21" s="103">
        <v>51572.075599999996</v>
      </c>
      <c r="AD21" s="91" t="s">
        <v>63</v>
      </c>
      <c r="AF21" s="91" t="s">
        <v>114</v>
      </c>
      <c r="AU21" s="91" t="s">
        <v>93</v>
      </c>
      <c r="AV21" s="91" t="s">
        <v>94</v>
      </c>
      <c r="AW21" s="91" t="s">
        <v>69</v>
      </c>
      <c r="AX21" s="91">
        <v>4.7999999999999996E-3</v>
      </c>
      <c r="AY21" s="91">
        <v>7</v>
      </c>
    </row>
    <row r="22" spans="1:51" s="91" customFormat="1" ht="12.95" customHeight="1" x14ac:dyDescent="0.2">
      <c r="A22" s="91" t="s">
        <v>131</v>
      </c>
      <c r="C22" s="121">
        <v>43192.43</v>
      </c>
      <c r="D22" s="121" t="s">
        <v>16</v>
      </c>
      <c r="E22" s="91">
        <f t="shared" si="1"/>
        <v>-32259.959091582718</v>
      </c>
      <c r="F22" s="91">
        <f t="shared" ref="F22:F56" si="5">ROUND(2*E22,0)/2</f>
        <v>-32260</v>
      </c>
      <c r="G22" s="91">
        <f t="shared" si="2"/>
        <v>1.1566000001039356E-2</v>
      </c>
      <c r="H22" s="91">
        <f t="shared" si="3"/>
        <v>1.1566000001039356E-2</v>
      </c>
      <c r="O22" s="118"/>
      <c r="Q22" s="120">
        <f t="shared" si="4"/>
        <v>28173.93</v>
      </c>
      <c r="R22" s="91" t="s">
        <v>62</v>
      </c>
      <c r="U22" s="91">
        <v>0</v>
      </c>
      <c r="V22" s="92">
        <f t="shared" si="0"/>
        <v>1.2053545550272878E-2</v>
      </c>
      <c r="AA22" s="91" t="s">
        <v>124</v>
      </c>
      <c r="AB22" s="101" t="s">
        <v>36</v>
      </c>
      <c r="AC22" s="103">
        <v>51572.2166</v>
      </c>
      <c r="AD22" s="91" t="s">
        <v>63</v>
      </c>
      <c r="AF22" s="91" t="s">
        <v>114</v>
      </c>
      <c r="AU22" s="91" t="s">
        <v>95</v>
      </c>
      <c r="AV22" s="91" t="s">
        <v>96</v>
      </c>
      <c r="AW22" s="91" t="s">
        <v>97</v>
      </c>
      <c r="AX22" s="91">
        <v>4.4000000000000003E-3</v>
      </c>
      <c r="AY22" s="91">
        <v>7</v>
      </c>
    </row>
    <row r="23" spans="1:51" s="91" customFormat="1" ht="12.95" customHeight="1" x14ac:dyDescent="0.2">
      <c r="A23" s="91" t="s">
        <v>38</v>
      </c>
      <c r="B23" s="101" t="s">
        <v>37</v>
      </c>
      <c r="C23" s="121">
        <v>46823.766100000001</v>
      </c>
      <c r="D23" s="121"/>
      <c r="E23" s="91">
        <f t="shared" si="1"/>
        <v>-19416.088050363403</v>
      </c>
      <c r="F23" s="91">
        <f t="shared" si="5"/>
        <v>-19416</v>
      </c>
      <c r="G23" s="91">
        <f t="shared" si="2"/>
        <v>-2.4894399997720029E-2</v>
      </c>
      <c r="H23" s="91">
        <f t="shared" si="3"/>
        <v>-2.4894399997720029E-2</v>
      </c>
      <c r="O23" s="118"/>
      <c r="Q23" s="120">
        <f t="shared" si="4"/>
        <v>31805.266100000001</v>
      </c>
      <c r="U23" s="91">
        <v>2000</v>
      </c>
      <c r="V23" s="92">
        <f t="shared" si="0"/>
        <v>3.1880856686479372E-2</v>
      </c>
      <c r="AA23" s="91" t="s">
        <v>124</v>
      </c>
      <c r="AB23" s="101" t="s">
        <v>36</v>
      </c>
      <c r="AC23" s="103">
        <v>51572.358800000002</v>
      </c>
      <c r="AD23" s="91" t="s">
        <v>63</v>
      </c>
      <c r="AF23" s="91" t="s">
        <v>114</v>
      </c>
      <c r="AU23" s="91" t="s">
        <v>98</v>
      </c>
      <c r="AV23" s="91" t="s">
        <v>99</v>
      </c>
      <c r="AW23" s="91" t="s">
        <v>100</v>
      </c>
      <c r="AX23" s="91">
        <v>5.0000000000000001E-3</v>
      </c>
      <c r="AY23" s="91">
        <v>7</v>
      </c>
    </row>
    <row r="24" spans="1:51" s="91" customFormat="1" ht="12.95" customHeight="1" x14ac:dyDescent="0.2">
      <c r="A24" s="91" t="s">
        <v>38</v>
      </c>
      <c r="B24" s="101" t="s">
        <v>36</v>
      </c>
      <c r="C24" s="121">
        <v>46823.908199999998</v>
      </c>
      <c r="D24" s="121"/>
      <c r="E24" s="91">
        <f t="shared" si="1"/>
        <v>-19415.585449110127</v>
      </c>
      <c r="F24" s="91">
        <f t="shared" si="5"/>
        <v>-19415.5</v>
      </c>
      <c r="G24" s="91">
        <f t="shared" si="2"/>
        <v>-2.4158950000128243E-2</v>
      </c>
      <c r="H24" s="91">
        <f t="shared" si="3"/>
        <v>-2.4158950000128243E-2</v>
      </c>
      <c r="O24" s="118"/>
      <c r="Q24" s="120">
        <f t="shared" si="4"/>
        <v>31805.408199999998</v>
      </c>
      <c r="U24" s="91">
        <v>4000</v>
      </c>
      <c r="V24" s="92">
        <f t="shared" si="0"/>
        <v>4.8795150125165443E-2</v>
      </c>
      <c r="AA24" s="91" t="s">
        <v>123</v>
      </c>
      <c r="AB24" s="101" t="s">
        <v>37</v>
      </c>
      <c r="AC24" s="103">
        <v>51611.088000000003</v>
      </c>
      <c r="AD24" s="91" t="s">
        <v>63</v>
      </c>
      <c r="AF24" s="91" t="s">
        <v>114</v>
      </c>
      <c r="AU24" s="91" t="s">
        <v>101</v>
      </c>
      <c r="AV24" s="91" t="s">
        <v>102</v>
      </c>
      <c r="AW24" s="91" t="s">
        <v>103</v>
      </c>
      <c r="AX24" s="91" t="s">
        <v>104</v>
      </c>
      <c r="AY24" s="91">
        <v>8</v>
      </c>
    </row>
    <row r="25" spans="1:51" s="91" customFormat="1" ht="12.95" customHeight="1" x14ac:dyDescent="0.2">
      <c r="A25" s="91" t="s">
        <v>38</v>
      </c>
      <c r="B25" s="101" t="s">
        <v>37</v>
      </c>
      <c r="C25" s="121">
        <v>46826.876900000003</v>
      </c>
      <c r="D25" s="121"/>
      <c r="E25" s="91">
        <f t="shared" si="1"/>
        <v>-19405.085291892476</v>
      </c>
      <c r="F25" s="91">
        <f t="shared" si="5"/>
        <v>-19405</v>
      </c>
      <c r="G25" s="91">
        <f t="shared" si="2"/>
        <v>-2.4114499996358063E-2</v>
      </c>
      <c r="H25" s="91">
        <f t="shared" si="3"/>
        <v>-2.4114499996358063E-2</v>
      </c>
      <c r="O25" s="118"/>
      <c r="Q25" s="120">
        <f t="shared" si="4"/>
        <v>31808.376900000003</v>
      </c>
      <c r="U25" s="91">
        <v>6000</v>
      </c>
      <c r="V25" s="92">
        <f t="shared" si="0"/>
        <v>6.1816259273752089E-2</v>
      </c>
      <c r="AA25" s="91" t="s">
        <v>123</v>
      </c>
      <c r="AB25" s="101" t="s">
        <v>36</v>
      </c>
      <c r="AC25" s="103">
        <v>52311.1443</v>
      </c>
      <c r="AD25" s="91" t="s">
        <v>63</v>
      </c>
      <c r="AF25" s="91" t="s">
        <v>114</v>
      </c>
      <c r="AU25" s="91" t="s">
        <v>105</v>
      </c>
      <c r="AV25" s="91">
        <v>5.5999999999999999E-3</v>
      </c>
      <c r="AW25" s="91" t="s">
        <v>106</v>
      </c>
      <c r="AX25" s="91" t="s">
        <v>107</v>
      </c>
      <c r="AY25" s="91">
        <v>8</v>
      </c>
    </row>
    <row r="26" spans="1:51" s="91" customFormat="1" ht="12.95" customHeight="1" x14ac:dyDescent="0.2">
      <c r="A26" s="91" t="s">
        <v>38</v>
      </c>
      <c r="B26" s="101" t="s">
        <v>37</v>
      </c>
      <c r="C26" s="121">
        <v>46827.724399999999</v>
      </c>
      <c r="D26" s="121"/>
      <c r="E26" s="91">
        <f t="shared" si="1"/>
        <v>-19402.08772284141</v>
      </c>
      <c r="F26" s="91">
        <f t="shared" si="5"/>
        <v>-19402</v>
      </c>
      <c r="G26" s="91">
        <f t="shared" si="2"/>
        <v>-2.4801799998385832E-2</v>
      </c>
      <c r="H26" s="91">
        <f t="shared" si="3"/>
        <v>-2.4801799998385832E-2</v>
      </c>
      <c r="O26" s="118"/>
      <c r="Q26" s="120">
        <f t="shared" si="4"/>
        <v>31809.224399999999</v>
      </c>
      <c r="U26" s="91">
        <v>8000</v>
      </c>
      <c r="V26" s="92">
        <f t="shared" si="0"/>
        <v>7.1860201451028657E-2</v>
      </c>
      <c r="AA26" s="91" t="s">
        <v>123</v>
      </c>
      <c r="AB26" s="101" t="s">
        <v>37</v>
      </c>
      <c r="AC26" s="103">
        <v>52312.276400000002</v>
      </c>
      <c r="AD26" s="91" t="s">
        <v>63</v>
      </c>
      <c r="AF26" s="91" t="s">
        <v>114</v>
      </c>
      <c r="AU26" s="91" t="s">
        <v>108</v>
      </c>
      <c r="AV26" s="91">
        <v>6.7999999999999996E-3</v>
      </c>
      <c r="AW26" s="91">
        <v>2.0000000000000001E-4</v>
      </c>
      <c r="AX26" s="91" t="s">
        <v>109</v>
      </c>
      <c r="AY26" s="91">
        <v>8</v>
      </c>
    </row>
    <row r="27" spans="1:51" s="91" customFormat="1" ht="12.95" customHeight="1" x14ac:dyDescent="0.2">
      <c r="A27" s="91" t="s">
        <v>38</v>
      </c>
      <c r="B27" s="101" t="s">
        <v>36</v>
      </c>
      <c r="C27" s="121">
        <v>46827.866999999998</v>
      </c>
      <c r="D27" s="121"/>
      <c r="E27" s="91">
        <f t="shared" si="1"/>
        <v>-19401.583353110811</v>
      </c>
      <c r="F27" s="91">
        <f t="shared" si="5"/>
        <v>-19401.5</v>
      </c>
      <c r="G27" s="91">
        <f t="shared" si="2"/>
        <v>-2.3566349998873193E-2</v>
      </c>
      <c r="H27" s="91">
        <f t="shared" si="3"/>
        <v>-2.3566349998873193E-2</v>
      </c>
      <c r="O27" s="118"/>
      <c r="Q27" s="120">
        <f t="shared" si="4"/>
        <v>31809.366999999998</v>
      </c>
      <c r="U27" s="91">
        <v>10000</v>
      </c>
      <c r="V27" s="92">
        <f t="shared" si="0"/>
        <v>8.1418779758353585E-2</v>
      </c>
      <c r="AA27" s="91" t="s">
        <v>123</v>
      </c>
      <c r="AB27" s="101" t="s">
        <v>37</v>
      </c>
      <c r="AC27" s="103">
        <v>52313.124400000001</v>
      </c>
      <c r="AD27" s="91" t="s">
        <v>63</v>
      </c>
      <c r="AF27" s="91" t="s">
        <v>114</v>
      </c>
      <c r="AU27" s="91" t="s">
        <v>110</v>
      </c>
      <c r="AV27" s="91">
        <v>6.6E-3</v>
      </c>
      <c r="AW27" s="91">
        <v>0</v>
      </c>
      <c r="AX27" s="91" t="s">
        <v>111</v>
      </c>
      <c r="AY27" s="91">
        <v>8</v>
      </c>
    </row>
    <row r="28" spans="1:51" s="91" customFormat="1" ht="12.95" customHeight="1" x14ac:dyDescent="0.2">
      <c r="A28" s="91" t="s">
        <v>33</v>
      </c>
      <c r="C28" s="121">
        <v>50508.555800000002</v>
      </c>
      <c r="D28" s="121">
        <v>2.8E-3</v>
      </c>
      <c r="E28" s="91">
        <f t="shared" si="1"/>
        <v>-6383.1540509979286</v>
      </c>
      <c r="F28" s="91">
        <f t="shared" si="5"/>
        <v>-6383</v>
      </c>
      <c r="G28" s="91">
        <f t="shared" si="2"/>
        <v>-4.3554700001550373E-2</v>
      </c>
      <c r="I28" s="91">
        <f>+G28</f>
        <v>-4.3554700001550373E-2</v>
      </c>
      <c r="O28" s="118"/>
      <c r="Q28" s="120">
        <f t="shared" si="4"/>
        <v>35490.055800000002</v>
      </c>
      <c r="U28" s="91">
        <v>12000</v>
      </c>
      <c r="V28" s="92">
        <f t="shared" si="0"/>
        <v>9.368801762490285E-2</v>
      </c>
      <c r="AA28" s="91" t="s">
        <v>123</v>
      </c>
      <c r="AB28" s="101" t="s">
        <v>36</v>
      </c>
      <c r="AC28" s="103">
        <v>52313.268100000001</v>
      </c>
      <c r="AD28" s="91" t="s">
        <v>63</v>
      </c>
      <c r="AF28" s="91" t="s">
        <v>114</v>
      </c>
      <c r="AU28" s="91">
        <v>0</v>
      </c>
      <c r="AV28" s="91">
        <v>8.8999999999999999E-3</v>
      </c>
      <c r="AW28" s="91">
        <v>2.3E-3</v>
      </c>
      <c r="AX28" s="91" t="s">
        <v>112</v>
      </c>
      <c r="AY28" s="91">
        <v>8</v>
      </c>
    </row>
    <row r="29" spans="1:51" s="91" customFormat="1" ht="12.95" customHeight="1" x14ac:dyDescent="0.2">
      <c r="A29" s="91" t="s">
        <v>34</v>
      </c>
      <c r="B29" s="101" t="s">
        <v>36</v>
      </c>
      <c r="C29" s="121">
        <v>50520.574000000001</v>
      </c>
      <c r="D29" s="121">
        <v>2.7000000000000001E-3</v>
      </c>
      <c r="E29" s="91">
        <f t="shared" si="1"/>
        <v>-6340.6462228330929</v>
      </c>
      <c r="F29" s="91">
        <f t="shared" si="5"/>
        <v>-6340.5</v>
      </c>
      <c r="G29" s="91">
        <f t="shared" si="2"/>
        <v>-4.1341449999890756E-2</v>
      </c>
      <c r="I29" s="91">
        <f>+G29</f>
        <v>-4.1341449999890756E-2</v>
      </c>
      <c r="O29" s="118"/>
      <c r="Q29" s="120">
        <f t="shared" si="4"/>
        <v>35502.074000000001</v>
      </c>
      <c r="U29" s="91">
        <v>14000</v>
      </c>
      <c r="V29" s="92">
        <f t="shared" si="0"/>
        <v>0.11145027609377141</v>
      </c>
      <c r="AA29" s="91" t="s">
        <v>123</v>
      </c>
      <c r="AB29" s="101" t="s">
        <v>37</v>
      </c>
      <c r="AC29" s="103">
        <v>53020.3986</v>
      </c>
      <c r="AD29" s="91" t="s">
        <v>63</v>
      </c>
      <c r="AF29" s="91" t="s">
        <v>114</v>
      </c>
      <c r="AU29" s="91">
        <v>2501</v>
      </c>
      <c r="AV29" s="91">
        <v>3.4000000000000002E-2</v>
      </c>
      <c r="AW29" s="91">
        <v>1.14E-2</v>
      </c>
      <c r="AX29" s="91" t="s">
        <v>113</v>
      </c>
      <c r="AY29" s="91">
        <v>8</v>
      </c>
    </row>
    <row r="30" spans="1:51" s="91" customFormat="1" ht="12.95" customHeight="1" x14ac:dyDescent="0.2">
      <c r="A30" s="122" t="s">
        <v>155</v>
      </c>
      <c r="B30" s="123" t="str">
        <f>IF(INT(F30)=F30,"I","II")</f>
        <v>II</v>
      </c>
      <c r="C30" s="122">
        <v>50520.5746</v>
      </c>
      <c r="D30" s="123" t="s">
        <v>263</v>
      </c>
      <c r="E30" s="91">
        <f t="shared" si="1"/>
        <v>-6340.6441006603154</v>
      </c>
      <c r="F30" s="91">
        <f t="shared" si="5"/>
        <v>-6340.5</v>
      </c>
      <c r="G30" s="91">
        <f t="shared" si="2"/>
        <v>-4.0741450000496116E-2</v>
      </c>
      <c r="N30" s="91">
        <f>G30</f>
        <v>-4.0741450000496116E-2</v>
      </c>
      <c r="O30" s="91">
        <f ca="1">+C$11+C$12*F30</f>
        <v>-4.0540917149325305E-2</v>
      </c>
      <c r="Q30" s="120">
        <f t="shared" si="4"/>
        <v>35502.0746</v>
      </c>
      <c r="U30" s="91">
        <v>16000</v>
      </c>
      <c r="V30" s="92">
        <f t="shared" si="0"/>
        <v>0.136101059043266</v>
      </c>
      <c r="AA30" s="91" t="s">
        <v>123</v>
      </c>
      <c r="AB30" s="101" t="s">
        <v>37</v>
      </c>
      <c r="AC30" s="103">
        <v>53021.249600000003</v>
      </c>
      <c r="AD30" s="91" t="s">
        <v>63</v>
      </c>
      <c r="AF30" s="91" t="s">
        <v>114</v>
      </c>
      <c r="AU30" s="91">
        <v>2504</v>
      </c>
      <c r="AV30" s="91">
        <v>3.6799999999999999E-2</v>
      </c>
      <c r="AW30" s="91">
        <v>1.4200000000000001E-2</v>
      </c>
      <c r="AX30" s="91">
        <v>2.9999999999999997E-4</v>
      </c>
      <c r="AY30" s="91">
        <v>8</v>
      </c>
    </row>
    <row r="31" spans="1:51" s="124" customFormat="1" ht="12.95" customHeight="1" x14ac:dyDescent="0.2">
      <c r="A31" s="91" t="s">
        <v>35</v>
      </c>
      <c r="B31" s="101" t="s">
        <v>37</v>
      </c>
      <c r="C31" s="121">
        <v>51202.3969</v>
      </c>
      <c r="D31" s="121">
        <v>5.0000000000000001E-4</v>
      </c>
      <c r="E31" s="91">
        <f t="shared" si="1"/>
        <v>-3929.0695581035015</v>
      </c>
      <c r="F31" s="91">
        <f t="shared" si="5"/>
        <v>-3929</v>
      </c>
      <c r="G31" s="91">
        <f t="shared" si="2"/>
        <v>-1.9666100000904407E-2</v>
      </c>
      <c r="H31" s="91">
        <f t="shared" ref="H31:H39" si="6">G31</f>
        <v>-1.9666100000904407E-2</v>
      </c>
      <c r="I31" s="91"/>
      <c r="J31" s="91"/>
      <c r="K31" s="91"/>
      <c r="L31" s="91"/>
      <c r="M31" s="91"/>
      <c r="N31" s="91"/>
      <c r="O31" s="118"/>
      <c r="P31" s="91"/>
      <c r="Q31" s="120">
        <f t="shared" si="4"/>
        <v>36183.8969</v>
      </c>
      <c r="T31" s="91"/>
      <c r="AA31" s="91" t="s">
        <v>123</v>
      </c>
      <c r="AB31" s="101" t="s">
        <v>37</v>
      </c>
      <c r="AC31" s="103">
        <v>53080.057800000002</v>
      </c>
      <c r="AD31" s="91" t="s">
        <v>63</v>
      </c>
      <c r="AE31" s="91"/>
      <c r="AF31" s="91" t="s">
        <v>114</v>
      </c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>
        <v>2712</v>
      </c>
      <c r="AV31" s="91">
        <v>3.73E-2</v>
      </c>
      <c r="AW31" s="91">
        <v>1.32E-2</v>
      </c>
      <c r="AX31" s="91" t="s">
        <v>106</v>
      </c>
      <c r="AY31" s="91">
        <v>8</v>
      </c>
    </row>
    <row r="32" spans="1:51" s="124" customFormat="1" ht="12.95" customHeight="1" x14ac:dyDescent="0.2">
      <c r="A32" s="125" t="s">
        <v>124</v>
      </c>
      <c r="B32" s="126" t="s">
        <v>37</v>
      </c>
      <c r="C32" s="127">
        <v>51572.075599999996</v>
      </c>
      <c r="D32" s="125" t="s">
        <v>63</v>
      </c>
      <c r="E32" s="91">
        <f t="shared" si="1"/>
        <v>-2621.5327675856638</v>
      </c>
      <c r="F32" s="91">
        <f t="shared" si="5"/>
        <v>-2621.5</v>
      </c>
      <c r="G32" s="91">
        <f t="shared" si="2"/>
        <v>-9.2643500029225834E-3</v>
      </c>
      <c r="H32" s="91">
        <f t="shared" si="6"/>
        <v>-9.2643500029225834E-3</v>
      </c>
      <c r="O32" s="118"/>
      <c r="Q32" s="120">
        <f t="shared" si="4"/>
        <v>36553.575599999996</v>
      </c>
      <c r="T32" s="91"/>
      <c r="AA32" s="91" t="s">
        <v>123</v>
      </c>
      <c r="AB32" s="101" t="s">
        <v>36</v>
      </c>
      <c r="AC32" s="103">
        <v>53080.201200000003</v>
      </c>
      <c r="AD32" s="91" t="s">
        <v>63</v>
      </c>
      <c r="AE32" s="91"/>
      <c r="AF32" s="91" t="s">
        <v>114</v>
      </c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>
        <v>2712.5</v>
      </c>
      <c r="AV32" s="91">
        <v>3.9300000000000002E-2</v>
      </c>
      <c r="AW32" s="91">
        <v>1.52E-2</v>
      </c>
      <c r="AX32" s="91">
        <v>1E-3</v>
      </c>
      <c r="AY32" s="91">
        <v>8</v>
      </c>
    </row>
    <row r="33" spans="1:51" s="124" customFormat="1" ht="12.95" customHeight="1" x14ac:dyDescent="0.2">
      <c r="A33" s="125" t="s">
        <v>124</v>
      </c>
      <c r="B33" s="126" t="s">
        <v>36</v>
      </c>
      <c r="C33" s="127">
        <v>51572.2166</v>
      </c>
      <c r="D33" s="125" t="s">
        <v>63</v>
      </c>
      <c r="E33" s="91">
        <f t="shared" si="1"/>
        <v>-2621.0340569824634</v>
      </c>
      <c r="F33" s="91">
        <f t="shared" si="5"/>
        <v>-2621</v>
      </c>
      <c r="G33" s="91">
        <f t="shared" si="2"/>
        <v>-9.6288999993703328E-3</v>
      </c>
      <c r="H33" s="91">
        <f t="shared" si="6"/>
        <v>-9.6288999993703328E-3</v>
      </c>
      <c r="O33" s="118"/>
      <c r="Q33" s="120">
        <f t="shared" si="4"/>
        <v>36553.7166</v>
      </c>
      <c r="T33" s="91"/>
      <c r="AA33" s="91" t="s">
        <v>123</v>
      </c>
      <c r="AB33" s="101" t="s">
        <v>37</v>
      </c>
      <c r="AC33" s="103">
        <v>53360.251700000001</v>
      </c>
      <c r="AD33" s="91" t="s">
        <v>63</v>
      </c>
      <c r="AE33" s="91"/>
      <c r="AF33" s="91" t="s">
        <v>114</v>
      </c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>
        <v>3703</v>
      </c>
      <c r="AV33" s="91">
        <v>5.0799999999999998E-2</v>
      </c>
      <c r="AW33" s="91">
        <v>1.9699999999999999E-2</v>
      </c>
      <c r="AX33" s="91">
        <v>4.3E-3</v>
      </c>
      <c r="AY33" s="91">
        <v>8</v>
      </c>
    </row>
    <row r="34" spans="1:51" s="124" customFormat="1" ht="12.95" customHeight="1" x14ac:dyDescent="0.2">
      <c r="A34" s="125" t="s">
        <v>124</v>
      </c>
      <c r="B34" s="126" t="s">
        <v>36</v>
      </c>
      <c r="C34" s="127">
        <v>51572.358800000002</v>
      </c>
      <c r="D34" s="125" t="s">
        <v>63</v>
      </c>
      <c r="E34" s="91">
        <f t="shared" si="1"/>
        <v>-2620.5311020337085</v>
      </c>
      <c r="F34" s="91">
        <f t="shared" si="5"/>
        <v>-2620.5</v>
      </c>
      <c r="G34" s="91">
        <f t="shared" si="2"/>
        <v>-8.7934499970288016E-3</v>
      </c>
      <c r="H34" s="91">
        <f t="shared" si="6"/>
        <v>-8.7934499970288016E-3</v>
      </c>
      <c r="O34" s="118"/>
      <c r="Q34" s="120">
        <f t="shared" si="4"/>
        <v>36553.858800000002</v>
      </c>
      <c r="T34" s="91"/>
      <c r="AA34" s="91" t="s">
        <v>123</v>
      </c>
      <c r="AB34" s="101" t="s">
        <v>36</v>
      </c>
      <c r="AC34" s="103">
        <v>53360.393799999998</v>
      </c>
      <c r="AD34" s="91" t="s">
        <v>63</v>
      </c>
      <c r="AE34" s="91"/>
      <c r="AF34" s="91" t="s">
        <v>114</v>
      </c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>
        <v>3703.5</v>
      </c>
      <c r="AV34" s="91">
        <v>5.16E-2</v>
      </c>
      <c r="AW34" s="91">
        <v>2.0500000000000001E-2</v>
      </c>
      <c r="AX34" s="91">
        <v>5.1000000000000004E-3</v>
      </c>
      <c r="AY34" s="91">
        <v>8</v>
      </c>
    </row>
    <row r="35" spans="1:51" s="124" customFormat="1" ht="12.95" customHeight="1" x14ac:dyDescent="0.2">
      <c r="A35" s="125" t="s">
        <v>123</v>
      </c>
      <c r="B35" s="126" t="s">
        <v>37</v>
      </c>
      <c r="C35" s="127">
        <v>51611.088000000003</v>
      </c>
      <c r="D35" s="125" t="s">
        <v>63</v>
      </c>
      <c r="E35" s="91">
        <f t="shared" si="1"/>
        <v>-2483.5476786789795</v>
      </c>
      <c r="F35" s="91">
        <f t="shared" si="5"/>
        <v>-2483.5</v>
      </c>
      <c r="G35" s="91">
        <f t="shared" si="2"/>
        <v>-1.3480149995302781E-2</v>
      </c>
      <c r="H35" s="91">
        <f t="shared" si="6"/>
        <v>-1.3480149995302781E-2</v>
      </c>
      <c r="O35" s="118"/>
      <c r="Q35" s="120">
        <f t="shared" si="4"/>
        <v>36592.588000000003</v>
      </c>
      <c r="T35" s="91"/>
    </row>
    <row r="36" spans="1:51" s="124" customFormat="1" ht="12.95" customHeight="1" x14ac:dyDescent="0.2">
      <c r="A36" s="125" t="s">
        <v>123</v>
      </c>
      <c r="B36" s="126" t="s">
        <v>36</v>
      </c>
      <c r="C36" s="127">
        <v>52311.1443</v>
      </c>
      <c r="D36" s="125" t="s">
        <v>63</v>
      </c>
      <c r="E36" s="91">
        <f t="shared" si="1"/>
        <v>-7.4803053523690659</v>
      </c>
      <c r="F36" s="91">
        <f t="shared" si="5"/>
        <v>-7.5</v>
      </c>
      <c r="G36" s="91">
        <f t="shared" si="2"/>
        <v>5.56825000239769E-3</v>
      </c>
      <c r="H36" s="91">
        <f t="shared" si="6"/>
        <v>5.56825000239769E-3</v>
      </c>
      <c r="O36" s="91">
        <f t="shared" ref="O36:O72" ca="1" si="7">+C$11+C$12*F36</f>
        <v>1.3348736538266796E-2</v>
      </c>
      <c r="Q36" s="120">
        <f t="shared" si="4"/>
        <v>37292.6443</v>
      </c>
      <c r="T36" s="91"/>
    </row>
    <row r="37" spans="1:51" s="124" customFormat="1" ht="12.95" customHeight="1" x14ac:dyDescent="0.2">
      <c r="A37" s="125" t="s">
        <v>123</v>
      </c>
      <c r="B37" s="126" t="s">
        <v>37</v>
      </c>
      <c r="C37" s="127">
        <v>52312.276400000002</v>
      </c>
      <c r="D37" s="125" t="s">
        <v>63</v>
      </c>
      <c r="E37" s="91">
        <f t="shared" si="1"/>
        <v>-3.4761190128570107</v>
      </c>
      <c r="F37" s="91">
        <f t="shared" si="5"/>
        <v>-3.5</v>
      </c>
      <c r="G37" s="91">
        <f t="shared" si="2"/>
        <v>6.7518500000005588E-3</v>
      </c>
      <c r="H37" s="91">
        <f t="shared" si="6"/>
        <v>6.7518500000005588E-3</v>
      </c>
      <c r="O37" s="91">
        <f t="shared" ca="1" si="7"/>
        <v>1.338277390045697E-2</v>
      </c>
      <c r="Q37" s="120">
        <f t="shared" si="4"/>
        <v>37293.776400000002</v>
      </c>
      <c r="T37" s="91"/>
    </row>
    <row r="38" spans="1:51" s="124" customFormat="1" ht="12.95" customHeight="1" x14ac:dyDescent="0.2">
      <c r="A38" s="125" t="s">
        <v>123</v>
      </c>
      <c r="B38" s="126" t="s">
        <v>37</v>
      </c>
      <c r="C38" s="127">
        <v>52313.124400000001</v>
      </c>
      <c r="D38" s="125" t="s">
        <v>63</v>
      </c>
      <c r="E38" s="91">
        <f t="shared" si="1"/>
        <v>-0.47678148446627439</v>
      </c>
      <c r="F38" s="91">
        <f t="shared" si="5"/>
        <v>-0.5</v>
      </c>
      <c r="G38" s="91">
        <f t="shared" si="2"/>
        <v>6.564549999893643E-3</v>
      </c>
      <c r="H38" s="91">
        <f t="shared" si="6"/>
        <v>6.564549999893643E-3</v>
      </c>
      <c r="O38" s="91">
        <f t="shared" ca="1" si="7"/>
        <v>1.3408301922099601E-2</v>
      </c>
      <c r="Q38" s="120">
        <f t="shared" si="4"/>
        <v>37294.624400000001</v>
      </c>
      <c r="T38" s="91"/>
    </row>
    <row r="39" spans="1:51" s="91" customFormat="1" ht="12.95" customHeight="1" x14ac:dyDescent="0.2">
      <c r="A39" s="125" t="s">
        <v>123</v>
      </c>
      <c r="B39" s="126" t="s">
        <v>36</v>
      </c>
      <c r="C39" s="127">
        <v>52313.268100000001</v>
      </c>
      <c r="D39" s="125" t="s">
        <v>63</v>
      </c>
      <c r="E39" s="91">
        <f t="shared" si="1"/>
        <v>3.1478896232194617E-2</v>
      </c>
      <c r="F39" s="91">
        <f t="shared" si="5"/>
        <v>0</v>
      </c>
      <c r="G39" s="91">
        <f t="shared" si="2"/>
        <v>8.900000000721775E-3</v>
      </c>
      <c r="H39" s="91">
        <f t="shared" si="6"/>
        <v>8.900000000721775E-3</v>
      </c>
      <c r="I39" s="124"/>
      <c r="J39" s="124"/>
      <c r="K39" s="124"/>
      <c r="L39" s="124"/>
      <c r="M39" s="124"/>
      <c r="N39" s="124"/>
      <c r="O39" s="91">
        <f t="shared" ca="1" si="7"/>
        <v>1.3412556592373372E-2</v>
      </c>
      <c r="P39" s="124"/>
      <c r="Q39" s="120">
        <f t="shared" si="4"/>
        <v>37294.768100000001</v>
      </c>
    </row>
    <row r="40" spans="1:51" s="91" customFormat="1" ht="12.95" customHeight="1" x14ac:dyDescent="0.2">
      <c r="A40" s="128" t="s">
        <v>59</v>
      </c>
      <c r="B40" s="126" t="s">
        <v>36</v>
      </c>
      <c r="C40" s="128">
        <v>52403.6</v>
      </c>
      <c r="D40" s="128">
        <v>0.01</v>
      </c>
      <c r="E40" s="91">
        <f t="shared" si="1"/>
        <v>319.53131106772571</v>
      </c>
      <c r="F40" s="91">
        <f t="shared" si="5"/>
        <v>319.5</v>
      </c>
      <c r="G40" s="91">
        <f t="shared" si="2"/>
        <v>8.8525499959359877E-3</v>
      </c>
      <c r="I40" s="91">
        <f>G40</f>
        <v>8.8525499959359877E-3</v>
      </c>
      <c r="O40" s="91">
        <f t="shared" ca="1" si="7"/>
        <v>1.6131290897313477E-2</v>
      </c>
      <c r="Q40" s="120">
        <f t="shared" si="4"/>
        <v>37385.1</v>
      </c>
    </row>
    <row r="41" spans="1:51" s="91" customFormat="1" ht="12.95" customHeight="1" x14ac:dyDescent="0.2">
      <c r="A41" s="128" t="s">
        <v>59</v>
      </c>
      <c r="B41" s="126" t="s">
        <v>36</v>
      </c>
      <c r="C41" s="128">
        <v>52645.912100000001</v>
      </c>
      <c r="D41" s="128">
        <v>5.9999999999999995E-4</v>
      </c>
      <c r="E41" s="91">
        <f t="shared" si="1"/>
        <v>1176.5782156842042</v>
      </c>
      <c r="F41" s="91">
        <f t="shared" si="5"/>
        <v>1176.5</v>
      </c>
      <c r="G41" s="91">
        <f t="shared" si="2"/>
        <v>2.2113849998277146E-2</v>
      </c>
      <c r="I41" s="91">
        <f>G41</f>
        <v>2.2113849998277146E-2</v>
      </c>
      <c r="O41" s="91">
        <f t="shared" ca="1" si="7"/>
        <v>2.3423795746558135E-2</v>
      </c>
      <c r="Q41" s="120">
        <f t="shared" si="4"/>
        <v>37627.412100000001</v>
      </c>
    </row>
    <row r="42" spans="1:51" s="124" customFormat="1" ht="12.95" customHeight="1" x14ac:dyDescent="0.2">
      <c r="A42" s="125" t="s">
        <v>43</v>
      </c>
      <c r="B42" s="126" t="s">
        <v>37</v>
      </c>
      <c r="C42" s="128">
        <v>52691.294000000002</v>
      </c>
      <c r="D42" s="128">
        <v>2E-3</v>
      </c>
      <c r="E42" s="91">
        <f t="shared" si="1"/>
        <v>1337.0919371228545</v>
      </c>
      <c r="F42" s="91">
        <f t="shared" si="5"/>
        <v>1337</v>
      </c>
      <c r="G42" s="91">
        <f t="shared" si="2"/>
        <v>2.5993299997935537E-2</v>
      </c>
      <c r="H42" s="91"/>
      <c r="I42" s="91">
        <f>G42</f>
        <v>2.5993299997935537E-2</v>
      </c>
      <c r="J42" s="91"/>
      <c r="K42" s="91"/>
      <c r="L42" s="91"/>
      <c r="M42" s="91"/>
      <c r="N42" s="91"/>
      <c r="O42" s="91">
        <f t="shared" ca="1" si="7"/>
        <v>2.4789544904438847E-2</v>
      </c>
      <c r="P42" s="91"/>
      <c r="Q42" s="120">
        <f t="shared" si="4"/>
        <v>37672.794000000002</v>
      </c>
      <c r="T42" s="91"/>
    </row>
    <row r="43" spans="1:51" s="124" customFormat="1" ht="12.95" customHeight="1" x14ac:dyDescent="0.2">
      <c r="A43" s="129" t="s">
        <v>187</v>
      </c>
      <c r="B43" s="123" t="str">
        <f>IF(INT(F43)=F43,"I","II")</f>
        <v>I</v>
      </c>
      <c r="C43" s="122">
        <v>52694.965199999999</v>
      </c>
      <c r="D43" s="123" t="s">
        <v>263</v>
      </c>
      <c r="E43" s="91">
        <f t="shared" si="1"/>
        <v>1350.0768049698397</v>
      </c>
      <c r="F43" s="91">
        <f t="shared" si="5"/>
        <v>1350</v>
      </c>
      <c r="G43" s="91">
        <f t="shared" si="2"/>
        <v>2.1714999995310791E-2</v>
      </c>
      <c r="H43" s="91"/>
      <c r="I43" s="91"/>
      <c r="J43" s="91"/>
      <c r="K43" s="91"/>
      <c r="L43" s="91"/>
      <c r="M43" s="91"/>
      <c r="N43" s="91">
        <f>G43</f>
        <v>2.1714999995310791E-2</v>
      </c>
      <c r="O43" s="91">
        <f t="shared" ca="1" si="7"/>
        <v>2.4900166331556908E-2</v>
      </c>
      <c r="P43" s="91"/>
      <c r="Q43" s="120">
        <f t="shared" si="4"/>
        <v>37676.465199999999</v>
      </c>
      <c r="T43" s="91"/>
    </row>
    <row r="44" spans="1:51" s="124" customFormat="1" ht="12.95" customHeight="1" x14ac:dyDescent="0.2">
      <c r="A44" s="125" t="s">
        <v>123</v>
      </c>
      <c r="B44" s="126" t="s">
        <v>37</v>
      </c>
      <c r="C44" s="127">
        <v>53020.3986</v>
      </c>
      <c r="D44" s="125" t="s">
        <v>63</v>
      </c>
      <c r="E44" s="91">
        <f t="shared" si="1"/>
        <v>2501.1199766843952</v>
      </c>
      <c r="F44" s="91">
        <f t="shared" si="5"/>
        <v>2501</v>
      </c>
      <c r="G44" s="91">
        <f t="shared" si="2"/>
        <v>3.392090000124881E-2</v>
      </c>
      <c r="H44" s="124">
        <f>G44</f>
        <v>3.392090000124881E-2</v>
      </c>
      <c r="O44" s="91">
        <f t="shared" ca="1" si="7"/>
        <v>3.4694417301779315E-2</v>
      </c>
      <c r="Q44" s="120">
        <f t="shared" si="4"/>
        <v>38001.8986</v>
      </c>
      <c r="T44" s="91"/>
    </row>
    <row r="45" spans="1:51" s="124" customFormat="1" ht="12.95" customHeight="1" x14ac:dyDescent="0.2">
      <c r="A45" s="125" t="s">
        <v>123</v>
      </c>
      <c r="B45" s="126" t="s">
        <v>37</v>
      </c>
      <c r="C45" s="127">
        <v>53021.249600000003</v>
      </c>
      <c r="D45" s="125" t="s">
        <v>63</v>
      </c>
      <c r="E45" s="91">
        <f t="shared" si="1"/>
        <v>2504.1299250766983</v>
      </c>
      <c r="F45" s="91">
        <f t="shared" si="5"/>
        <v>2504</v>
      </c>
      <c r="G45" s="91">
        <f t="shared" si="2"/>
        <v>3.6733600005391054E-2</v>
      </c>
      <c r="H45" s="124">
        <f>G45</f>
        <v>3.6733600005391054E-2</v>
      </c>
      <c r="O45" s="91">
        <f t="shared" ca="1" si="7"/>
        <v>3.4719945323421944E-2</v>
      </c>
      <c r="Q45" s="120">
        <f t="shared" si="4"/>
        <v>38002.749600000003</v>
      </c>
      <c r="T45" s="91"/>
    </row>
    <row r="46" spans="1:51" s="91" customFormat="1" ht="12.95" customHeight="1" x14ac:dyDescent="0.2">
      <c r="A46" s="129" t="s">
        <v>194</v>
      </c>
      <c r="B46" s="123" t="str">
        <f>IF(INT(F46)=F46,"I","II")</f>
        <v>I</v>
      </c>
      <c r="C46" s="122">
        <v>53029.163699999997</v>
      </c>
      <c r="D46" s="123" t="s">
        <v>263</v>
      </c>
      <c r="E46" s="91">
        <f t="shared" si="1"/>
        <v>2532.1217377340954</v>
      </c>
      <c r="F46" s="91">
        <f t="shared" si="5"/>
        <v>2532</v>
      </c>
      <c r="G46" s="91">
        <f t="shared" si="2"/>
        <v>3.4418799994455185E-2</v>
      </c>
      <c r="N46" s="91">
        <f>G46</f>
        <v>3.4418799994455185E-2</v>
      </c>
      <c r="O46" s="91">
        <f t="shared" ca="1" si="7"/>
        <v>3.4958206858753157E-2</v>
      </c>
      <c r="Q46" s="120">
        <f t="shared" si="4"/>
        <v>38010.663699999997</v>
      </c>
    </row>
    <row r="47" spans="1:51" s="124" customFormat="1" ht="12.95" customHeight="1" x14ac:dyDescent="0.2">
      <c r="A47" s="125" t="s">
        <v>123</v>
      </c>
      <c r="B47" s="126" t="s">
        <v>37</v>
      </c>
      <c r="C47" s="127">
        <v>53080.057800000002</v>
      </c>
      <c r="D47" s="125" t="s">
        <v>63</v>
      </c>
      <c r="E47" s="91">
        <f t="shared" si="1"/>
        <v>2712.1318604982716</v>
      </c>
      <c r="F47" s="91">
        <f t="shared" si="5"/>
        <v>2712</v>
      </c>
      <c r="G47" s="91">
        <f t="shared" si="2"/>
        <v>3.7280800002918113E-2</v>
      </c>
      <c r="H47" s="124">
        <f>G47</f>
        <v>3.7280800002918113E-2</v>
      </c>
      <c r="O47" s="91">
        <f t="shared" ca="1" si="7"/>
        <v>3.6489888157310968E-2</v>
      </c>
      <c r="Q47" s="120">
        <f t="shared" si="4"/>
        <v>38061.557800000002</v>
      </c>
      <c r="T47" s="91"/>
    </row>
    <row r="48" spans="1:51" s="124" customFormat="1" ht="12.95" customHeight="1" x14ac:dyDescent="0.2">
      <c r="A48" s="125" t="s">
        <v>123</v>
      </c>
      <c r="B48" s="126" t="s">
        <v>36</v>
      </c>
      <c r="C48" s="127">
        <v>53080.201200000003</v>
      </c>
      <c r="D48" s="125" t="s">
        <v>63</v>
      </c>
      <c r="E48" s="91">
        <f t="shared" si="1"/>
        <v>2712.6390597925815</v>
      </c>
      <c r="F48" s="91">
        <f t="shared" si="5"/>
        <v>2712.5</v>
      </c>
      <c r="G48" s="91">
        <f t="shared" si="2"/>
        <v>3.9316250004048925E-2</v>
      </c>
      <c r="H48" s="124">
        <f>G48</f>
        <v>3.9316250004048925E-2</v>
      </c>
      <c r="O48" s="91">
        <f t="shared" ca="1" si="7"/>
        <v>3.6494142827584737E-2</v>
      </c>
      <c r="Q48" s="120">
        <f t="shared" si="4"/>
        <v>38061.701200000003</v>
      </c>
      <c r="T48" s="91"/>
    </row>
    <row r="49" spans="1:26" s="91" customFormat="1" ht="12.95" customHeight="1" x14ac:dyDescent="0.2">
      <c r="A49" s="128" t="s">
        <v>59</v>
      </c>
      <c r="B49" s="126" t="s">
        <v>36</v>
      </c>
      <c r="C49" s="128">
        <v>53326.887300000002</v>
      </c>
      <c r="D49" s="128">
        <v>2.9999999999999997E-4</v>
      </c>
      <c r="E49" s="91">
        <f t="shared" si="1"/>
        <v>3585.1566039717936</v>
      </c>
      <c r="F49" s="91">
        <f t="shared" si="5"/>
        <v>3585</v>
      </c>
      <c r="G49" s="91">
        <f t="shared" si="2"/>
        <v>4.4276500004343688E-2</v>
      </c>
      <c r="I49" s="91">
        <f>G49</f>
        <v>4.4276500004343688E-2</v>
      </c>
      <c r="O49" s="91">
        <f t="shared" ca="1" si="7"/>
        <v>4.3918542455316317E-2</v>
      </c>
      <c r="Q49" s="120">
        <f t="shared" si="4"/>
        <v>38308.387300000002</v>
      </c>
    </row>
    <row r="50" spans="1:26" s="91" customFormat="1" ht="12.95" customHeight="1" x14ac:dyDescent="0.2">
      <c r="A50" s="125" t="s">
        <v>123</v>
      </c>
      <c r="B50" s="126" t="s">
        <v>37</v>
      </c>
      <c r="C50" s="127">
        <v>53360.251700000001</v>
      </c>
      <c r="D50" s="125" t="s">
        <v>63</v>
      </c>
      <c r="E50" s="91">
        <f t="shared" si="1"/>
        <v>3703.1649731138405</v>
      </c>
      <c r="F50" s="91">
        <f t="shared" si="5"/>
        <v>3703</v>
      </c>
      <c r="G50" s="91">
        <f t="shared" si="2"/>
        <v>4.664269999921089E-2</v>
      </c>
      <c r="H50" s="124">
        <f>G50</f>
        <v>4.664269999921089E-2</v>
      </c>
      <c r="I50" s="124"/>
      <c r="J50" s="124"/>
      <c r="K50" s="124"/>
      <c r="L50" s="124"/>
      <c r="M50" s="124"/>
      <c r="N50" s="124"/>
      <c r="O50" s="91">
        <f t="shared" ca="1" si="7"/>
        <v>4.4922644639926436E-2</v>
      </c>
      <c r="P50" s="124"/>
      <c r="Q50" s="120">
        <f t="shared" si="4"/>
        <v>38341.751700000001</v>
      </c>
    </row>
    <row r="51" spans="1:26" s="91" customFormat="1" ht="12.95" customHeight="1" x14ac:dyDescent="0.2">
      <c r="A51" s="122" t="s">
        <v>165</v>
      </c>
      <c r="B51" s="123" t="str">
        <f>IF(INT(F51)=F51,"I","II")</f>
        <v>I</v>
      </c>
      <c r="C51" s="122">
        <v>53360.255599999997</v>
      </c>
      <c r="D51" s="123" t="s">
        <v>262</v>
      </c>
      <c r="E51" s="91">
        <f t="shared" si="1"/>
        <v>3703.1787672368932</v>
      </c>
      <c r="F51" s="91">
        <f t="shared" si="5"/>
        <v>3703</v>
      </c>
      <c r="G51" s="91">
        <f t="shared" si="2"/>
        <v>5.0542699995276053E-2</v>
      </c>
      <c r="N51" s="91">
        <f>G51</f>
        <v>5.0542699995276053E-2</v>
      </c>
      <c r="O51" s="91">
        <f t="shared" ca="1" si="7"/>
        <v>4.4922644639926436E-2</v>
      </c>
      <c r="Q51" s="120">
        <f t="shared" si="4"/>
        <v>38341.755599999997</v>
      </c>
    </row>
    <row r="52" spans="1:26" s="91" customFormat="1" ht="12.95" customHeight="1" x14ac:dyDescent="0.2">
      <c r="A52" s="122" t="s">
        <v>165</v>
      </c>
      <c r="B52" s="123" t="str">
        <f>IF(INT(F52)=F52,"I","II")</f>
        <v>I</v>
      </c>
      <c r="C52" s="122">
        <v>53360.256200000003</v>
      </c>
      <c r="D52" s="123" t="s">
        <v>262</v>
      </c>
      <c r="E52" s="91">
        <f t="shared" si="1"/>
        <v>3703.1808894096962</v>
      </c>
      <c r="F52" s="91">
        <f t="shared" si="5"/>
        <v>3703</v>
      </c>
      <c r="G52" s="91">
        <f t="shared" si="2"/>
        <v>5.114270000194665E-2</v>
      </c>
      <c r="N52" s="91">
        <f>G52</f>
        <v>5.114270000194665E-2</v>
      </c>
      <c r="O52" s="91">
        <f t="shared" ca="1" si="7"/>
        <v>4.4922644639926436E-2</v>
      </c>
      <c r="Q52" s="120">
        <f t="shared" si="4"/>
        <v>38341.756200000003</v>
      </c>
    </row>
    <row r="53" spans="1:26" s="91" customFormat="1" ht="12.95" customHeight="1" x14ac:dyDescent="0.2">
      <c r="A53" s="125" t="s">
        <v>123</v>
      </c>
      <c r="B53" s="126" t="s">
        <v>36</v>
      </c>
      <c r="C53" s="127">
        <v>53360.393799999998</v>
      </c>
      <c r="D53" s="125" t="s">
        <v>63</v>
      </c>
      <c r="E53" s="91">
        <f t="shared" ref="E53:E72" si="8">+(C53-C$7)/C$8</f>
        <v>3703.6675743671153</v>
      </c>
      <c r="F53" s="91">
        <f t="shared" si="5"/>
        <v>3703.5</v>
      </c>
      <c r="G53" s="91">
        <f t="shared" ref="G53:G84" si="9">+C53-(C$7+F53*C$8)</f>
        <v>4.7378149996802676E-2</v>
      </c>
      <c r="H53" s="124">
        <f>G53</f>
        <v>4.7378149996802676E-2</v>
      </c>
      <c r="I53" s="124"/>
      <c r="J53" s="124"/>
      <c r="K53" s="124"/>
      <c r="L53" s="124"/>
      <c r="M53" s="124"/>
      <c r="N53" s="124"/>
      <c r="O53" s="91">
        <f t="shared" ca="1" si="7"/>
        <v>4.4926899310200205E-2</v>
      </c>
      <c r="P53" s="124"/>
      <c r="Q53" s="120">
        <f t="shared" ref="Q53:Q72" si="10">+C53-15018.5</f>
        <v>38341.893799999998</v>
      </c>
    </row>
    <row r="54" spans="1:26" s="91" customFormat="1" ht="12.95" customHeight="1" x14ac:dyDescent="0.2">
      <c r="A54" s="122" t="s">
        <v>165</v>
      </c>
      <c r="B54" s="123" t="str">
        <f>IF(INT(F54)=F54,"I","II")</f>
        <v>II</v>
      </c>
      <c r="C54" s="122">
        <v>53360.397599999997</v>
      </c>
      <c r="D54" s="123" t="s">
        <v>262</v>
      </c>
      <c r="E54" s="91">
        <f t="shared" si="8"/>
        <v>3703.681014794714</v>
      </c>
      <c r="F54" s="91">
        <f t="shared" si="5"/>
        <v>3703.5</v>
      </c>
      <c r="G54" s="91">
        <f t="shared" si="9"/>
        <v>5.1178149995394051E-2</v>
      </c>
      <c r="N54" s="91">
        <f>G54</f>
        <v>5.1178149995394051E-2</v>
      </c>
      <c r="O54" s="91">
        <f t="shared" ca="1" si="7"/>
        <v>4.4926899310200205E-2</v>
      </c>
      <c r="Q54" s="120">
        <f t="shared" si="10"/>
        <v>38341.897599999997</v>
      </c>
    </row>
    <row r="55" spans="1:26" s="91" customFormat="1" ht="12.95" customHeight="1" x14ac:dyDescent="0.2">
      <c r="A55" s="122" t="s">
        <v>165</v>
      </c>
      <c r="B55" s="123" t="str">
        <f>IF(INT(F55)=F55,"I","II")</f>
        <v>II</v>
      </c>
      <c r="C55" s="122">
        <v>53360.398399999998</v>
      </c>
      <c r="D55" s="123" t="s">
        <v>262</v>
      </c>
      <c r="E55" s="91">
        <f t="shared" si="8"/>
        <v>3703.6838443584256</v>
      </c>
      <c r="F55" s="91">
        <f t="shared" si="5"/>
        <v>3703.5</v>
      </c>
      <c r="G55" s="91">
        <f t="shared" si="9"/>
        <v>5.1978149997012224E-2</v>
      </c>
      <c r="N55" s="91">
        <f>G55</f>
        <v>5.1978149997012224E-2</v>
      </c>
      <c r="O55" s="91">
        <f t="shared" ca="1" si="7"/>
        <v>4.4926899310200205E-2</v>
      </c>
      <c r="Q55" s="120">
        <f t="shared" si="10"/>
        <v>38341.898399999998</v>
      </c>
    </row>
    <row r="56" spans="1:26" s="91" customFormat="1" ht="12.95" customHeight="1" x14ac:dyDescent="0.2">
      <c r="A56" s="129" t="s">
        <v>212</v>
      </c>
      <c r="B56" s="123" t="str">
        <f>IF(INT(F56)=F56,"I","II")</f>
        <v>II</v>
      </c>
      <c r="C56" s="122">
        <v>54142.161800000002</v>
      </c>
      <c r="D56" s="123" t="s">
        <v>262</v>
      </c>
      <c r="E56" s="91">
        <f t="shared" si="8"/>
        <v>6468.7455235417974</v>
      </c>
      <c r="F56" s="91">
        <f t="shared" si="5"/>
        <v>6468.5</v>
      </c>
      <c r="G56" s="91">
        <f t="shared" si="9"/>
        <v>6.9416650003404357E-2</v>
      </c>
      <c r="N56" s="91">
        <f>G56</f>
        <v>6.9416650003404357E-2</v>
      </c>
      <c r="O56" s="91">
        <f t="shared" ca="1" si="7"/>
        <v>6.8455225924157592E-2</v>
      </c>
      <c r="Q56" s="120">
        <f t="shared" si="10"/>
        <v>39123.661800000002</v>
      </c>
    </row>
    <row r="57" spans="1:26" s="91" customFormat="1" ht="12.95" customHeight="1" x14ac:dyDescent="0.2">
      <c r="A57" s="128" t="s">
        <v>50</v>
      </c>
      <c r="B57" s="130"/>
      <c r="C57" s="128">
        <v>54202.386899999998</v>
      </c>
      <c r="D57" s="128">
        <v>5.3E-3</v>
      </c>
      <c r="E57" s="91">
        <f t="shared" si="8"/>
        <v>6681.7589699822101</v>
      </c>
      <c r="F57" s="131">
        <f t="shared" ref="F57:F72" si="11">ROUND(2*E57,0)/2-0.5</f>
        <v>6681.5</v>
      </c>
      <c r="G57" s="91">
        <f t="shared" si="9"/>
        <v>7.3218350000388455E-2</v>
      </c>
      <c r="I57" s="91">
        <f>G57</f>
        <v>7.3218350000388455E-2</v>
      </c>
      <c r="O57" s="91">
        <f t="shared" ca="1" si="7"/>
        <v>7.0267715460784336E-2</v>
      </c>
      <c r="Q57" s="120">
        <f t="shared" si="10"/>
        <v>39183.886899999998</v>
      </c>
    </row>
    <row r="58" spans="1:26" s="91" customFormat="1" ht="12.95" customHeight="1" x14ac:dyDescent="0.2">
      <c r="A58" s="36" t="s">
        <v>53</v>
      </c>
      <c r="B58" s="132" t="s">
        <v>37</v>
      </c>
      <c r="C58" s="36">
        <v>54508.446000000004</v>
      </c>
      <c r="D58" s="36">
        <v>1.6000000000000001E-3</v>
      </c>
      <c r="E58" s="91">
        <f t="shared" si="8"/>
        <v>7764.2761215594828</v>
      </c>
      <c r="F58" s="131">
        <f t="shared" si="11"/>
        <v>7764</v>
      </c>
      <c r="G58" s="91">
        <f t="shared" si="9"/>
        <v>7.8067600006761495E-2</v>
      </c>
      <c r="I58" s="91">
        <f>G58</f>
        <v>7.8067600006761495E-2</v>
      </c>
      <c r="O58" s="91">
        <f t="shared" ca="1" si="7"/>
        <v>7.947907660350001E-2</v>
      </c>
      <c r="Q58" s="120">
        <f t="shared" si="10"/>
        <v>39489.946000000004</v>
      </c>
    </row>
    <row r="59" spans="1:26" s="91" customFormat="1" ht="12.95" customHeight="1" x14ac:dyDescent="0.2">
      <c r="A59" s="36" t="s">
        <v>52</v>
      </c>
      <c r="B59" s="132" t="s">
        <v>37</v>
      </c>
      <c r="C59" s="36">
        <v>54831.892899999999</v>
      </c>
      <c r="D59" s="36">
        <v>5.9999999999999995E-4</v>
      </c>
      <c r="E59" s="91">
        <f t="shared" si="8"/>
        <v>8908.293132896466</v>
      </c>
      <c r="F59" s="131">
        <f t="shared" si="11"/>
        <v>8908</v>
      </c>
      <c r="G59" s="91">
        <f t="shared" si="9"/>
        <v>8.2877200002258178E-2</v>
      </c>
      <c r="I59" s="91">
        <f>G59</f>
        <v>8.2877200002258178E-2</v>
      </c>
      <c r="O59" s="91">
        <f t="shared" ca="1" si="7"/>
        <v>8.9213762189889634E-2</v>
      </c>
      <c r="Q59" s="120">
        <f t="shared" si="10"/>
        <v>39813.392899999999</v>
      </c>
    </row>
    <row r="60" spans="1:26" s="91" customFormat="1" ht="12.95" customHeight="1" x14ac:dyDescent="0.2">
      <c r="A60" s="133" t="s">
        <v>231</v>
      </c>
      <c r="B60" s="134" t="str">
        <f>IF(INT(F60)=F60,"I","II")</f>
        <v>I</v>
      </c>
      <c r="C60" s="135">
        <v>54862.4326</v>
      </c>
      <c r="D60" s="134" t="s">
        <v>262</v>
      </c>
      <c r="E60" s="91">
        <f t="shared" si="8"/>
        <v>9016.3106662879745</v>
      </c>
      <c r="F60" s="131">
        <f t="shared" si="11"/>
        <v>9016</v>
      </c>
      <c r="G60" s="91">
        <f t="shared" si="9"/>
        <v>8.783440000115661E-2</v>
      </c>
      <c r="N60" s="91">
        <f>G60</f>
        <v>8.783440000115661E-2</v>
      </c>
      <c r="O60" s="91">
        <f t="shared" ca="1" si="7"/>
        <v>9.0132770969024306E-2</v>
      </c>
      <c r="Q60" s="120">
        <f t="shared" si="10"/>
        <v>39843.9326</v>
      </c>
    </row>
    <row r="61" spans="1:26" s="91" customFormat="1" ht="12.95" customHeight="1" x14ac:dyDescent="0.2">
      <c r="A61" s="56" t="s">
        <v>56</v>
      </c>
      <c r="B61" s="60" t="s">
        <v>36</v>
      </c>
      <c r="C61" s="56">
        <v>55566.874499999998</v>
      </c>
      <c r="D61" s="56">
        <v>4.0000000000000002E-4</v>
      </c>
      <c r="E61" s="91">
        <f t="shared" si="8"/>
        <v>11507.889707851076</v>
      </c>
      <c r="F61" s="131">
        <f t="shared" si="11"/>
        <v>11507.5</v>
      </c>
      <c r="G61" s="91">
        <f t="shared" si="9"/>
        <v>0.11018174999480834</v>
      </c>
      <c r="I61" s="91">
        <f>G61</f>
        <v>0.11018174999480834</v>
      </c>
      <c r="O61" s="91">
        <f t="shared" ca="1" si="7"/>
        <v>0.11133379294322859</v>
      </c>
      <c r="Q61" s="120">
        <f t="shared" si="10"/>
        <v>40548.374499999998</v>
      </c>
      <c r="Z61" s="91">
        <v>1</v>
      </c>
    </row>
    <row r="62" spans="1:26" s="91" customFormat="1" ht="12.95" customHeight="1" x14ac:dyDescent="0.2">
      <c r="A62" s="56" t="s">
        <v>56</v>
      </c>
      <c r="B62" s="60" t="s">
        <v>37</v>
      </c>
      <c r="C62" s="56">
        <v>55567.014999999999</v>
      </c>
      <c r="D62" s="56">
        <v>1E-3</v>
      </c>
      <c r="E62" s="91">
        <f t="shared" si="8"/>
        <v>11508.386649976952</v>
      </c>
      <c r="F62" s="131">
        <f t="shared" si="11"/>
        <v>11508</v>
      </c>
      <c r="G62" s="91">
        <f t="shared" si="9"/>
        <v>0.10931719999643974</v>
      </c>
      <c r="I62" s="91">
        <f>G62</f>
        <v>0.10931719999643974</v>
      </c>
      <c r="O62" s="91">
        <f t="shared" ca="1" si="7"/>
        <v>0.11133804761350236</v>
      </c>
      <c r="Q62" s="120">
        <f t="shared" si="10"/>
        <v>40548.514999999999</v>
      </c>
      <c r="Z62" s="91">
        <v>2</v>
      </c>
    </row>
    <row r="63" spans="1:26" s="91" customFormat="1" ht="12.95" customHeight="1" x14ac:dyDescent="0.2">
      <c r="A63" s="136" t="s">
        <v>147</v>
      </c>
      <c r="B63" s="137" t="s">
        <v>37</v>
      </c>
      <c r="C63" s="138">
        <v>55600.378499999999</v>
      </c>
      <c r="D63" s="138">
        <v>1E-3</v>
      </c>
      <c r="E63" s="91">
        <f t="shared" si="8"/>
        <v>11626.391835859833</v>
      </c>
      <c r="F63" s="131">
        <f t="shared" si="11"/>
        <v>11626</v>
      </c>
      <c r="G63" s="91">
        <f t="shared" si="9"/>
        <v>0.11078339999949094</v>
      </c>
      <c r="I63" s="91">
        <f>G63</f>
        <v>0.11078339999949094</v>
      </c>
      <c r="O63" s="91">
        <f t="shared" ca="1" si="7"/>
        <v>0.11234214979811247</v>
      </c>
      <c r="Q63" s="120">
        <f t="shared" si="10"/>
        <v>40581.878499999999</v>
      </c>
    </row>
    <row r="64" spans="1:26" s="91" customFormat="1" ht="12.95" customHeight="1" x14ac:dyDescent="0.2">
      <c r="A64" s="133" t="s">
        <v>244</v>
      </c>
      <c r="B64" s="134" t="str">
        <f>IF(INT(F64)=F64,"I","II")</f>
        <v>I</v>
      </c>
      <c r="C64" s="135">
        <v>55600.378499999999</v>
      </c>
      <c r="D64" s="134" t="s">
        <v>262</v>
      </c>
      <c r="E64" s="91">
        <f t="shared" si="8"/>
        <v>11626.391835859833</v>
      </c>
      <c r="F64" s="131">
        <f t="shared" si="11"/>
        <v>11626</v>
      </c>
      <c r="G64" s="91">
        <f t="shared" si="9"/>
        <v>0.11078339999949094</v>
      </c>
      <c r="N64" s="91">
        <f>G64</f>
        <v>0.11078339999949094</v>
      </c>
      <c r="O64" s="91">
        <f t="shared" ca="1" si="7"/>
        <v>0.11234214979811247</v>
      </c>
      <c r="Q64" s="120">
        <f t="shared" si="10"/>
        <v>40581.878499999999</v>
      </c>
    </row>
    <row r="65" spans="1:17" s="91" customFormat="1" ht="12.95" customHeight="1" x14ac:dyDescent="0.2">
      <c r="A65" s="133" t="s">
        <v>248</v>
      </c>
      <c r="B65" s="134" t="str">
        <f>IF(INT(F65)=F65,"I","II")</f>
        <v>I</v>
      </c>
      <c r="C65" s="135">
        <v>55621.301299999999</v>
      </c>
      <c r="D65" s="134" t="s">
        <v>262</v>
      </c>
      <c r="E65" s="91">
        <f t="shared" si="8"/>
        <v>11700.394830245627</v>
      </c>
      <c r="F65" s="131">
        <f t="shared" si="11"/>
        <v>11700</v>
      </c>
      <c r="G65" s="91">
        <f t="shared" si="9"/>
        <v>0.11162999999942258</v>
      </c>
      <c r="N65" s="91">
        <f>G65</f>
        <v>0.11162999999942258</v>
      </c>
      <c r="O65" s="91">
        <f t="shared" ca="1" si="7"/>
        <v>0.1129718409986307</v>
      </c>
      <c r="Q65" s="120">
        <f t="shared" si="10"/>
        <v>40602.801299999999</v>
      </c>
    </row>
    <row r="66" spans="1:17" s="91" customFormat="1" ht="12.95" customHeight="1" x14ac:dyDescent="0.2">
      <c r="A66" s="56" t="s">
        <v>57</v>
      </c>
      <c r="B66" s="60" t="s">
        <v>37</v>
      </c>
      <c r="C66" s="56">
        <v>55621.301399999997</v>
      </c>
      <c r="D66" s="56">
        <v>5.9999999999999995E-4</v>
      </c>
      <c r="E66" s="91">
        <f t="shared" si="8"/>
        <v>11700.39518394108</v>
      </c>
      <c r="F66" s="131">
        <f t="shared" si="11"/>
        <v>11700</v>
      </c>
      <c r="G66" s="91">
        <f t="shared" si="9"/>
        <v>0.11172999999689637</v>
      </c>
      <c r="I66" s="91">
        <f>G66</f>
        <v>0.11172999999689637</v>
      </c>
      <c r="O66" s="91">
        <f t="shared" ca="1" si="7"/>
        <v>0.1129718409986307</v>
      </c>
      <c r="Q66" s="120">
        <f t="shared" si="10"/>
        <v>40602.801399999997</v>
      </c>
    </row>
    <row r="67" spans="1:17" s="91" customFormat="1" ht="12.95" customHeight="1" x14ac:dyDescent="0.2">
      <c r="A67" s="56" t="s">
        <v>57</v>
      </c>
      <c r="B67" s="60" t="s">
        <v>36</v>
      </c>
      <c r="C67" s="56">
        <v>55621.444300000003</v>
      </c>
      <c r="D67" s="56">
        <v>2.2000000000000001E-3</v>
      </c>
      <c r="E67" s="91">
        <f t="shared" si="8"/>
        <v>11700.900614758093</v>
      </c>
      <c r="F67" s="131">
        <f t="shared" si="11"/>
        <v>11700.5</v>
      </c>
      <c r="G67" s="91">
        <f t="shared" si="9"/>
        <v>0.11326545000338228</v>
      </c>
      <c r="I67" s="91">
        <f>G67</f>
        <v>0.11326545000338228</v>
      </c>
      <c r="O67" s="91">
        <f t="shared" ca="1" si="7"/>
        <v>0.11297609566890446</v>
      </c>
      <c r="Q67" s="120">
        <f t="shared" si="10"/>
        <v>40602.944300000003</v>
      </c>
    </row>
    <row r="68" spans="1:17" s="91" customFormat="1" ht="12.95" customHeight="1" x14ac:dyDescent="0.2">
      <c r="A68" s="56" t="s">
        <v>57</v>
      </c>
      <c r="B68" s="60" t="s">
        <v>37</v>
      </c>
      <c r="C68" s="56">
        <v>55621.582600000002</v>
      </c>
      <c r="D68" s="56">
        <v>1.6999999999999999E-3</v>
      </c>
      <c r="E68" s="91">
        <f t="shared" si="8"/>
        <v>11701.38977558377</v>
      </c>
      <c r="F68" s="131">
        <f t="shared" si="11"/>
        <v>11701</v>
      </c>
      <c r="G68" s="91">
        <f t="shared" si="9"/>
        <v>0.1102009000023827</v>
      </c>
      <c r="I68" s="91">
        <f>G68</f>
        <v>0.1102009000023827</v>
      </c>
      <c r="O68" s="91">
        <f t="shared" ca="1" si="7"/>
        <v>0.11298035033917822</v>
      </c>
      <c r="Q68" s="120">
        <f t="shared" si="10"/>
        <v>40603.082600000002</v>
      </c>
    </row>
    <row r="69" spans="1:17" s="91" customFormat="1" ht="12.95" customHeight="1" x14ac:dyDescent="0.2">
      <c r="A69" s="56" t="s">
        <v>56</v>
      </c>
      <c r="B69" s="60" t="s">
        <v>36</v>
      </c>
      <c r="C69" s="56">
        <v>55660.743799999997</v>
      </c>
      <c r="D69" s="56">
        <v>6.9999999999999999E-4</v>
      </c>
      <c r="E69" s="91">
        <f t="shared" si="8"/>
        <v>11839.901163339735</v>
      </c>
      <c r="F69" s="131">
        <f t="shared" si="11"/>
        <v>11839.5</v>
      </c>
      <c r="G69" s="91">
        <f t="shared" si="9"/>
        <v>0.11342054999840911</v>
      </c>
      <c r="I69" s="91">
        <f>G69</f>
        <v>0.11342054999840911</v>
      </c>
      <c r="O69" s="91">
        <f t="shared" ca="1" si="7"/>
        <v>0.114158894005013</v>
      </c>
      <c r="Q69" s="120">
        <f t="shared" si="10"/>
        <v>40642.243799999997</v>
      </c>
    </row>
    <row r="70" spans="1:17" s="91" customFormat="1" ht="12.95" customHeight="1" x14ac:dyDescent="0.2">
      <c r="A70" s="56" t="s">
        <v>58</v>
      </c>
      <c r="B70" s="60" t="s">
        <v>36</v>
      </c>
      <c r="C70" s="56">
        <v>55931.893600000003</v>
      </c>
      <c r="D70" s="56">
        <v>1E-3</v>
      </c>
      <c r="E70" s="91">
        <f t="shared" si="8"/>
        <v>12798.945704563141</v>
      </c>
      <c r="F70" s="131">
        <f t="shared" si="11"/>
        <v>12798.5</v>
      </c>
      <c r="G70" s="91">
        <f t="shared" si="9"/>
        <v>0.12601364999864018</v>
      </c>
      <c r="I70" s="91">
        <f>G70</f>
        <v>0.12601364999864018</v>
      </c>
      <c r="O70" s="91">
        <f t="shared" ca="1" si="7"/>
        <v>0.12231935159010707</v>
      </c>
      <c r="Q70" s="120">
        <f t="shared" si="10"/>
        <v>40913.393600000003</v>
      </c>
    </row>
    <row r="71" spans="1:17" s="91" customFormat="1" ht="12.95" customHeight="1" x14ac:dyDescent="0.2">
      <c r="A71" s="139" t="s">
        <v>281</v>
      </c>
      <c r="B71" s="140" t="s">
        <v>37</v>
      </c>
      <c r="C71" s="141">
        <v>57034.429210000002</v>
      </c>
      <c r="D71" s="141">
        <v>4.0000000000000002E-4</v>
      </c>
      <c r="E71" s="91">
        <f t="shared" si="8"/>
        <v>16698.564137897378</v>
      </c>
      <c r="F71" s="131">
        <f t="shared" si="11"/>
        <v>16698</v>
      </c>
      <c r="G71" s="91">
        <f t="shared" si="9"/>
        <v>0.15949820000241743</v>
      </c>
      <c r="N71" s="91">
        <f>G71</f>
        <v>0.15949820000241743</v>
      </c>
      <c r="O71" s="91">
        <f t="shared" ca="1" si="7"/>
        <v>0.15550152505525239</v>
      </c>
      <c r="Q71" s="120">
        <f t="shared" si="10"/>
        <v>42015.929210000002</v>
      </c>
    </row>
    <row r="72" spans="1:17" s="91" customFormat="1" ht="12.95" customHeight="1" x14ac:dyDescent="0.2">
      <c r="A72" s="142" t="s">
        <v>0</v>
      </c>
      <c r="B72" s="143" t="s">
        <v>37</v>
      </c>
      <c r="C72" s="144">
        <v>57131.402699999999</v>
      </c>
      <c r="D72" s="144" t="s">
        <v>1</v>
      </c>
      <c r="E72" s="91">
        <f t="shared" si="8"/>
        <v>17041.554972586826</v>
      </c>
      <c r="F72" s="131">
        <f t="shared" si="11"/>
        <v>17041</v>
      </c>
      <c r="G72" s="91">
        <f t="shared" si="9"/>
        <v>0.15690689999610186</v>
      </c>
      <c r="N72" s="91">
        <f>G72</f>
        <v>0.15690689999610186</v>
      </c>
      <c r="O72" s="91">
        <f t="shared" ca="1" si="7"/>
        <v>0.15842022886305976</v>
      </c>
      <c r="Q72" s="120">
        <f t="shared" si="10"/>
        <v>42112.902699999999</v>
      </c>
    </row>
    <row r="73" spans="1:17" s="91" customFormat="1" ht="12.95" customHeight="1" x14ac:dyDescent="0.2"/>
    <row r="74" spans="1:17" s="91" customFormat="1" ht="12.95" customHeight="1" x14ac:dyDescent="0.2"/>
    <row r="75" spans="1:17" s="91" customFormat="1" ht="12.95" customHeight="1" x14ac:dyDescent="0.2"/>
    <row r="76" spans="1:17" s="91" customFormat="1" ht="12.95" customHeight="1" x14ac:dyDescent="0.2"/>
    <row r="77" spans="1:17" s="91" customFormat="1" ht="12.95" customHeight="1" x14ac:dyDescent="0.2"/>
    <row r="78" spans="1:17" s="91" customFormat="1" ht="12.95" customHeight="1" x14ac:dyDescent="0.2"/>
    <row r="79" spans="1:17" s="91" customFormat="1" ht="12.95" customHeight="1" x14ac:dyDescent="0.2"/>
    <row r="80" spans="1:17" s="91" customFormat="1" ht="12.95" customHeight="1" x14ac:dyDescent="0.2"/>
    <row r="81" s="91" customFormat="1" ht="12.95" customHeight="1" x14ac:dyDescent="0.2"/>
    <row r="82" s="91" customFormat="1" ht="12.95" customHeight="1" x14ac:dyDescent="0.2"/>
    <row r="83" s="91" customFormat="1" ht="12.95" customHeight="1" x14ac:dyDescent="0.2"/>
    <row r="84" s="91" customFormat="1" ht="12.95" customHeight="1" x14ac:dyDescent="0.2"/>
    <row r="85" s="91" customFormat="1" ht="12.95" customHeight="1" x14ac:dyDescent="0.2"/>
    <row r="86" s="91" customFormat="1" ht="12.95" customHeight="1" x14ac:dyDescent="0.2"/>
    <row r="87" s="91" customFormat="1" ht="12.95" customHeight="1" x14ac:dyDescent="0.2"/>
    <row r="88" s="91" customFormat="1" ht="12.95" customHeight="1" x14ac:dyDescent="0.2"/>
    <row r="89" s="91" customFormat="1" ht="12.95" customHeight="1" x14ac:dyDescent="0.2"/>
    <row r="90" s="91" customFormat="1" ht="12.95" customHeight="1" x14ac:dyDescent="0.2"/>
    <row r="91" s="91" customFormat="1" ht="12.95" customHeight="1" x14ac:dyDescent="0.2"/>
    <row r="92" s="91" customFormat="1" ht="12.95" customHeight="1" x14ac:dyDescent="0.2"/>
    <row r="93" s="91" customFormat="1" ht="12.95" customHeight="1" x14ac:dyDescent="0.2"/>
    <row r="94" s="91" customFormat="1" ht="12.95" customHeight="1" x14ac:dyDescent="0.2"/>
    <row r="95" s="91" customFormat="1" ht="12.95" customHeight="1" x14ac:dyDescent="0.2"/>
    <row r="96" s="91" customFormat="1" ht="12.95" customHeight="1" x14ac:dyDescent="0.2"/>
    <row r="97" s="91" customFormat="1" ht="12.95" customHeight="1" x14ac:dyDescent="0.2"/>
    <row r="98" s="91" customFormat="1" ht="12.95" customHeight="1" x14ac:dyDescent="0.2"/>
    <row r="99" s="91" customFormat="1" ht="12.95" customHeight="1" x14ac:dyDescent="0.2"/>
    <row r="100" s="91" customFormat="1" ht="12.95" customHeight="1" x14ac:dyDescent="0.2"/>
    <row r="101" s="91" customFormat="1" ht="12.95" customHeight="1" x14ac:dyDescent="0.2"/>
    <row r="102" s="91" customFormat="1" ht="12.95" customHeight="1" x14ac:dyDescent="0.2"/>
    <row r="103" s="91" customFormat="1" ht="12.95" customHeight="1" x14ac:dyDescent="0.2"/>
    <row r="104" s="91" customFormat="1" ht="12.95" customHeight="1" x14ac:dyDescent="0.2"/>
    <row r="105" s="91" customFormat="1" ht="12.95" customHeight="1" x14ac:dyDescent="0.2"/>
    <row r="106" s="91" customFormat="1" ht="12.95" customHeight="1" x14ac:dyDescent="0.2"/>
    <row r="107" s="91" customFormat="1" ht="12.95" customHeight="1" x14ac:dyDescent="0.2"/>
    <row r="108" s="91" customFormat="1" ht="12.95" customHeight="1" x14ac:dyDescent="0.2"/>
    <row r="109" s="91" customFormat="1" ht="12.95" customHeight="1" x14ac:dyDescent="0.2"/>
    <row r="110" s="91" customFormat="1" ht="12.95" customHeight="1" x14ac:dyDescent="0.2"/>
    <row r="111" s="91" customFormat="1" ht="12.95" customHeight="1" x14ac:dyDescent="0.2"/>
    <row r="112" s="91" customFormat="1" ht="12.95" customHeight="1" x14ac:dyDescent="0.2"/>
    <row r="113" s="91" customFormat="1" ht="12.95" customHeight="1" x14ac:dyDescent="0.2"/>
    <row r="114" s="91" customFormat="1" ht="12.95" customHeight="1" x14ac:dyDescent="0.2"/>
    <row r="115" s="91" customFormat="1" ht="12.95" customHeight="1" x14ac:dyDescent="0.2"/>
    <row r="116" s="91" customFormat="1" ht="12.95" customHeight="1" x14ac:dyDescent="0.2"/>
    <row r="117" s="91" customFormat="1" ht="12.95" customHeight="1" x14ac:dyDescent="0.2"/>
    <row r="118" s="91" customFormat="1" ht="12.95" customHeight="1" x14ac:dyDescent="0.2"/>
    <row r="119" s="91" customFormat="1" ht="12.95" customHeight="1" x14ac:dyDescent="0.2"/>
    <row r="120" s="91" customFormat="1" ht="12.95" customHeight="1" x14ac:dyDescent="0.2"/>
    <row r="121" s="91" customFormat="1" ht="12.95" customHeight="1" x14ac:dyDescent="0.2"/>
    <row r="122" s="91" customFormat="1" ht="12.95" customHeight="1" x14ac:dyDescent="0.2"/>
    <row r="123" s="91" customFormat="1" ht="12.95" customHeight="1" x14ac:dyDescent="0.2"/>
    <row r="124" s="91" customFormat="1" ht="12.95" customHeight="1" x14ac:dyDescent="0.2"/>
    <row r="125" s="91" customFormat="1" ht="12.95" customHeight="1" x14ac:dyDescent="0.2"/>
    <row r="126" s="91" customFormat="1" ht="12.95" customHeight="1" x14ac:dyDescent="0.2"/>
    <row r="127" s="91" customFormat="1" ht="12.95" customHeight="1" x14ac:dyDescent="0.2"/>
    <row r="128" s="91" customFormat="1" ht="12.95" customHeight="1" x14ac:dyDescent="0.2"/>
    <row r="129" s="91" customFormat="1" ht="12.95" customHeight="1" x14ac:dyDescent="0.2"/>
    <row r="130" s="91" customFormat="1" ht="12.95" customHeight="1" x14ac:dyDescent="0.2"/>
    <row r="131" s="91" customFormat="1" ht="12.95" customHeight="1" x14ac:dyDescent="0.2"/>
    <row r="132" s="91" customFormat="1" ht="12.95" customHeight="1" x14ac:dyDescent="0.2"/>
    <row r="133" s="91" customFormat="1" ht="12.95" customHeight="1" x14ac:dyDescent="0.2"/>
    <row r="134" s="91" customFormat="1" ht="12.95" customHeight="1" x14ac:dyDescent="0.2"/>
    <row r="135" s="91" customFormat="1" ht="12.95" customHeight="1" x14ac:dyDescent="0.2"/>
    <row r="136" s="91" customFormat="1" ht="12.95" customHeight="1" x14ac:dyDescent="0.2"/>
    <row r="137" s="91" customFormat="1" ht="12.95" customHeight="1" x14ac:dyDescent="0.2"/>
    <row r="138" s="91" customFormat="1" ht="12.95" customHeight="1" x14ac:dyDescent="0.2"/>
    <row r="139" s="91" customFormat="1" ht="12.95" customHeight="1" x14ac:dyDescent="0.2"/>
    <row r="140" s="91" customFormat="1" ht="12.95" customHeight="1" x14ac:dyDescent="0.2"/>
    <row r="141" s="91" customFormat="1" ht="12.95" customHeight="1" x14ac:dyDescent="0.2"/>
    <row r="142" s="91" customFormat="1" ht="12.95" customHeight="1" x14ac:dyDescent="0.2"/>
    <row r="143" s="91" customFormat="1" ht="12.95" customHeight="1" x14ac:dyDescent="0.2"/>
    <row r="144" s="91" customFormat="1" ht="12.95" customHeight="1" x14ac:dyDescent="0.2"/>
    <row r="145" s="91" customFormat="1" ht="12.95" customHeight="1" x14ac:dyDescent="0.2"/>
    <row r="146" s="91" customFormat="1" ht="12.95" customHeight="1" x14ac:dyDescent="0.2"/>
    <row r="147" s="91" customFormat="1" ht="12.95" customHeight="1" x14ac:dyDescent="0.2"/>
    <row r="148" s="91" customFormat="1" ht="12.95" customHeight="1" x14ac:dyDescent="0.2"/>
    <row r="149" s="91" customFormat="1" ht="12.95" customHeight="1" x14ac:dyDescent="0.2"/>
    <row r="150" s="91" customFormat="1" ht="12.95" customHeight="1" x14ac:dyDescent="0.2"/>
    <row r="151" s="91" customFormat="1" ht="12.95" customHeight="1" x14ac:dyDescent="0.2"/>
    <row r="152" s="91" customFormat="1" ht="12.95" customHeight="1" x14ac:dyDescent="0.2"/>
    <row r="153" s="91" customFormat="1" ht="12.95" customHeight="1" x14ac:dyDescent="0.2"/>
    <row r="154" s="91" customFormat="1" ht="12.95" customHeight="1" x14ac:dyDescent="0.2"/>
    <row r="155" s="91" customFormat="1" ht="12.95" customHeight="1" x14ac:dyDescent="0.2"/>
    <row r="156" s="91" customFormat="1" ht="12.95" customHeight="1" x14ac:dyDescent="0.2"/>
    <row r="157" s="91" customFormat="1" ht="12.95" customHeight="1" x14ac:dyDescent="0.2"/>
    <row r="158" s="91" customFormat="1" ht="12.95" customHeight="1" x14ac:dyDescent="0.2"/>
    <row r="159" s="91" customFormat="1" ht="12.95" customHeight="1" x14ac:dyDescent="0.2"/>
    <row r="160" s="91" customFormat="1" ht="12.95" customHeight="1" x14ac:dyDescent="0.2"/>
    <row r="161" s="91" customFormat="1" ht="12.95" customHeight="1" x14ac:dyDescent="0.2"/>
    <row r="162" s="91" customFormat="1" ht="12.95" customHeight="1" x14ac:dyDescent="0.2"/>
    <row r="163" s="91" customFormat="1" ht="12.95" customHeight="1" x14ac:dyDescent="0.2"/>
    <row r="164" s="91" customFormat="1" ht="12.95" customHeight="1" x14ac:dyDescent="0.2"/>
    <row r="165" s="91" customFormat="1" ht="12.95" customHeight="1" x14ac:dyDescent="0.2"/>
    <row r="166" s="91" customFormat="1" ht="12.95" customHeight="1" x14ac:dyDescent="0.2"/>
    <row r="167" s="91" customFormat="1" ht="12.95" customHeight="1" x14ac:dyDescent="0.2"/>
    <row r="168" s="91" customFormat="1" ht="12.95" customHeight="1" x14ac:dyDescent="0.2"/>
    <row r="169" s="91" customFormat="1" ht="12.95" customHeight="1" x14ac:dyDescent="0.2"/>
    <row r="170" s="91" customFormat="1" ht="12.95" customHeight="1" x14ac:dyDescent="0.2"/>
    <row r="171" s="91" customFormat="1" ht="12.95" customHeight="1" x14ac:dyDescent="0.2"/>
    <row r="172" s="91" customFormat="1" ht="12.95" customHeight="1" x14ac:dyDescent="0.2"/>
    <row r="173" s="91" customFormat="1" ht="12.95" customHeight="1" x14ac:dyDescent="0.2"/>
    <row r="174" s="91" customFormat="1" ht="12.95" customHeight="1" x14ac:dyDescent="0.2"/>
    <row r="175" s="91" customFormat="1" ht="12.95" customHeight="1" x14ac:dyDescent="0.2"/>
    <row r="176" s="91" customFormat="1" ht="12.95" customHeight="1" x14ac:dyDescent="0.2"/>
    <row r="177" s="91" customFormat="1" ht="12.95" customHeight="1" x14ac:dyDescent="0.2"/>
    <row r="178" s="91" customFormat="1" ht="12.95" customHeight="1" x14ac:dyDescent="0.2"/>
    <row r="179" s="91" customFormat="1" ht="12.95" customHeight="1" x14ac:dyDescent="0.2"/>
    <row r="180" s="91" customFormat="1" ht="12.95" customHeight="1" x14ac:dyDescent="0.2"/>
    <row r="181" s="91" customFormat="1" ht="12.95" customHeight="1" x14ac:dyDescent="0.2"/>
    <row r="182" s="91" customFormat="1" ht="12.95" customHeight="1" x14ac:dyDescent="0.2"/>
    <row r="183" s="91" customFormat="1" ht="12.95" customHeight="1" x14ac:dyDescent="0.2"/>
    <row r="184" s="91" customFormat="1" ht="12.95" customHeight="1" x14ac:dyDescent="0.2"/>
    <row r="185" s="91" customFormat="1" ht="12.95" customHeight="1" x14ac:dyDescent="0.2"/>
    <row r="186" s="91" customFormat="1" ht="12.95" customHeight="1" x14ac:dyDescent="0.2"/>
    <row r="187" s="91" customFormat="1" ht="12.95" customHeight="1" x14ac:dyDescent="0.2"/>
  </sheetData>
  <phoneticPr fontId="8" type="noConversion"/>
  <hyperlinks>
    <hyperlink ref="A43" r:id="rId1" display="http://vsolj.cetus-net.org/no42.pdf"/>
    <hyperlink ref="A46" r:id="rId2" display="http://vsolj.cetus-net.org/no43.pdf"/>
    <hyperlink ref="A56" r:id="rId3" display="http://vsolj.cetus-net.org/no46.pdf"/>
    <hyperlink ref="A60" r:id="rId4" display="http://www.bav-astro.de/sfs/BAVM_link.php?BAVMnr=203"/>
    <hyperlink ref="A64" r:id="rId5" display="http://var.astro.cz/oejv/issues/oejv0160.pdf"/>
    <hyperlink ref="A65" r:id="rId6" display="http://www.bav-astro.de/sfs/BAVM_link.php?BAVMnr=220"/>
  </hyperlinks>
  <pageMargins left="0.75" right="0.75" top="1" bottom="1" header="0.5" footer="0.5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A11" sqref="A11:J45"/>
    </sheetView>
  </sheetViews>
  <sheetFormatPr defaultRowHeight="12.75" x14ac:dyDescent="0.2"/>
  <cols>
    <col min="1" max="1" width="16.85546875" customWidth="1"/>
    <col min="2" max="2" width="4.85546875" customWidth="1"/>
    <col min="3" max="4" width="15.7109375" customWidth="1"/>
    <col min="5" max="5" width="20.42578125" customWidth="1"/>
    <col min="6" max="6" width="12.28515625" customWidth="1"/>
    <col min="7" max="7" width="11" customWidth="1"/>
    <col min="8" max="8" width="13.28515625" customWidth="1"/>
    <col min="9" max="9" width="11" customWidth="1"/>
    <col min="10" max="12" width="27" customWidth="1"/>
  </cols>
  <sheetData>
    <row r="1" spans="1:10" ht="15.75" x14ac:dyDescent="0.25">
      <c r="A1" s="50" t="s">
        <v>264</v>
      </c>
    </row>
    <row r="3" spans="1:10" x14ac:dyDescent="0.2">
      <c r="A3" s="51" t="s">
        <v>265</v>
      </c>
    </row>
    <row r="11" spans="1:10" x14ac:dyDescent="0.2">
      <c r="A11" s="48" t="s">
        <v>152</v>
      </c>
      <c r="B11" s="46" t="str">
        <f t="shared" ref="B11:B45" si="0">IF(INT(F11)=F11,"I","II")</f>
        <v>I</v>
      </c>
      <c r="C11" s="45">
        <v>50508.555800000002</v>
      </c>
      <c r="D11" s="46" t="s">
        <v>263</v>
      </c>
      <c r="E11" s="46" t="s">
        <v>148</v>
      </c>
      <c r="F11" s="45">
        <v>25876</v>
      </c>
      <c r="G11" s="45" t="s">
        <v>149</v>
      </c>
      <c r="H11">
        <f>VLOOKUP(C11,'Active 1'!C$21:E$58,3,FALSE)</f>
        <v>25875.981341036109</v>
      </c>
      <c r="I11" s="46" t="s">
        <v>150</v>
      </c>
      <c r="J11" s="47" t="s">
        <v>151</v>
      </c>
    </row>
    <row r="12" spans="1:10" x14ac:dyDescent="0.2">
      <c r="A12" s="48" t="s">
        <v>155</v>
      </c>
      <c r="B12" s="46" t="str">
        <f t="shared" si="0"/>
        <v>II</v>
      </c>
      <c r="C12" s="45">
        <v>50520.5746</v>
      </c>
      <c r="D12" s="46" t="s">
        <v>263</v>
      </c>
      <c r="E12" s="46" t="s">
        <v>153</v>
      </c>
      <c r="F12" s="45">
        <v>25918.5</v>
      </c>
      <c r="G12" s="45" t="s">
        <v>154</v>
      </c>
      <c r="H12">
        <f>VLOOKUP(C12,'Active 1'!C$21:E$58,3,FALSE)</f>
        <v>25918.489938214905</v>
      </c>
      <c r="I12" s="46" t="s">
        <v>150</v>
      </c>
      <c r="J12" s="47" t="s">
        <v>151</v>
      </c>
    </row>
    <row r="13" spans="1:10" x14ac:dyDescent="0.2">
      <c r="A13" s="49" t="s">
        <v>160</v>
      </c>
      <c r="B13" s="46" t="str">
        <f t="shared" si="0"/>
        <v>I</v>
      </c>
      <c r="C13" s="45">
        <v>51202.3969</v>
      </c>
      <c r="D13" s="46" t="s">
        <v>263</v>
      </c>
      <c r="E13" s="46" t="s">
        <v>156</v>
      </c>
      <c r="F13" s="45">
        <v>28330</v>
      </c>
      <c r="G13" s="45" t="s">
        <v>157</v>
      </c>
      <c r="H13">
        <f>VLOOKUP(C13,'Active 1'!C$21:E$58,3,FALSE)</f>
        <v>28329.987716547574</v>
      </c>
      <c r="I13" s="46" t="s">
        <v>158</v>
      </c>
      <c r="J13" s="47" t="s">
        <v>159</v>
      </c>
    </row>
    <row r="14" spans="1:10" x14ac:dyDescent="0.2">
      <c r="A14" s="48" t="s">
        <v>165</v>
      </c>
      <c r="B14" s="46" t="str">
        <f t="shared" si="0"/>
        <v>II</v>
      </c>
      <c r="C14" s="45">
        <v>51611.088000000003</v>
      </c>
      <c r="D14" s="46" t="s">
        <v>262</v>
      </c>
      <c r="E14" s="46" t="s">
        <v>161</v>
      </c>
      <c r="F14" s="45">
        <v>29775.5</v>
      </c>
      <c r="G14" s="45" t="s">
        <v>162</v>
      </c>
      <c r="H14">
        <f>VLOOKUP(C14,'Active 1'!C$21:E$58,3,FALSE)</f>
        <v>29775.463582729048</v>
      </c>
      <c r="I14" s="46" t="s">
        <v>163</v>
      </c>
      <c r="J14" s="47" t="s">
        <v>164</v>
      </c>
    </row>
    <row r="15" spans="1:10" x14ac:dyDescent="0.2">
      <c r="A15" s="48" t="s">
        <v>165</v>
      </c>
      <c r="B15" s="46" t="str">
        <f t="shared" si="0"/>
        <v>II</v>
      </c>
      <c r="C15" s="45">
        <v>52311.1443</v>
      </c>
      <c r="D15" s="46" t="s">
        <v>262</v>
      </c>
      <c r="E15" s="46" t="s">
        <v>166</v>
      </c>
      <c r="F15" s="45">
        <v>32251.5</v>
      </c>
      <c r="G15" s="45" t="s">
        <v>167</v>
      </c>
      <c r="H15">
        <f>VLOOKUP(C15,'Active 1'!C$21:E$58,3,FALSE)</f>
        <v>32251.452138922912</v>
      </c>
      <c r="I15" s="46" t="s">
        <v>158</v>
      </c>
      <c r="J15" s="47" t="s">
        <v>164</v>
      </c>
    </row>
    <row r="16" spans="1:10" x14ac:dyDescent="0.2">
      <c r="A16" s="48" t="s">
        <v>165</v>
      </c>
      <c r="B16" s="46" t="str">
        <f t="shared" si="0"/>
        <v>II</v>
      </c>
      <c r="C16" s="45">
        <v>52312.276400000002</v>
      </c>
      <c r="D16" s="46" t="s">
        <v>262</v>
      </c>
      <c r="E16" s="46" t="s">
        <v>168</v>
      </c>
      <c r="F16" s="45">
        <v>32255.5</v>
      </c>
      <c r="G16" s="45" t="s">
        <v>169</v>
      </c>
      <c r="H16">
        <f>VLOOKUP(C16,'Active 1'!C$21:E$58,3,FALSE)</f>
        <v>32255.456197802851</v>
      </c>
      <c r="I16" s="46" t="s">
        <v>158</v>
      </c>
      <c r="J16" s="47" t="s">
        <v>164</v>
      </c>
    </row>
    <row r="17" spans="1:10" x14ac:dyDescent="0.2">
      <c r="A17" s="48" t="s">
        <v>165</v>
      </c>
      <c r="B17" s="46" t="str">
        <f t="shared" si="0"/>
        <v>II</v>
      </c>
      <c r="C17" s="45">
        <v>52313.124400000001</v>
      </c>
      <c r="D17" s="46" t="s">
        <v>262</v>
      </c>
      <c r="E17" s="46" t="s">
        <v>170</v>
      </c>
      <c r="F17" s="45">
        <v>32258.5</v>
      </c>
      <c r="G17" s="45" t="s">
        <v>171</v>
      </c>
      <c r="H17">
        <f>VLOOKUP(C17,'Active 1'!C$21:E$58,3,FALSE)</f>
        <v>32258.455439857593</v>
      </c>
      <c r="I17" s="46" t="s">
        <v>163</v>
      </c>
      <c r="J17" s="47" t="s">
        <v>164</v>
      </c>
    </row>
    <row r="18" spans="1:10" x14ac:dyDescent="0.2">
      <c r="A18" s="48" t="s">
        <v>165</v>
      </c>
      <c r="B18" s="46" t="str">
        <f t="shared" si="0"/>
        <v>I</v>
      </c>
      <c r="C18" s="45">
        <v>52313.268100000001</v>
      </c>
      <c r="D18" s="46" t="s">
        <v>262</v>
      </c>
      <c r="E18" s="46" t="s">
        <v>172</v>
      </c>
      <c r="F18" s="45">
        <v>32259</v>
      </c>
      <c r="G18" s="45" t="s">
        <v>173</v>
      </c>
      <c r="H18">
        <f>VLOOKUP(C18,'Active 1'!C$21:E$58,3,FALSE)</f>
        <v>32258.963684059563</v>
      </c>
      <c r="I18" s="46" t="s">
        <v>163</v>
      </c>
      <c r="J18" s="47" t="s">
        <v>164</v>
      </c>
    </row>
    <row r="19" spans="1:10" x14ac:dyDescent="0.2">
      <c r="A19" s="48" t="s">
        <v>177</v>
      </c>
      <c r="B19" s="46" t="str">
        <f t="shared" si="0"/>
        <v>II</v>
      </c>
      <c r="C19" s="45">
        <v>52403.6</v>
      </c>
      <c r="D19" s="46" t="s">
        <v>262</v>
      </c>
      <c r="E19" s="46" t="s">
        <v>174</v>
      </c>
      <c r="F19" s="45">
        <v>32578.5</v>
      </c>
      <c r="G19" s="45" t="s">
        <v>175</v>
      </c>
      <c r="H19">
        <f>VLOOKUP(C19,'Active 1'!C$21:E$58,3,FALSE)</f>
        <v>32578.453346047096</v>
      </c>
      <c r="I19" s="46" t="s">
        <v>163</v>
      </c>
      <c r="J19" s="47" t="s">
        <v>176</v>
      </c>
    </row>
    <row r="20" spans="1:10" x14ac:dyDescent="0.2">
      <c r="A20" s="48" t="s">
        <v>177</v>
      </c>
      <c r="B20" s="46" t="str">
        <f t="shared" si="0"/>
        <v>II</v>
      </c>
      <c r="C20" s="45">
        <v>52645.912100000001</v>
      </c>
      <c r="D20" s="46" t="s">
        <v>262</v>
      </c>
      <c r="E20" s="46" t="s">
        <v>178</v>
      </c>
      <c r="F20" s="45">
        <v>33435.5</v>
      </c>
      <c r="G20" s="45" t="s">
        <v>179</v>
      </c>
      <c r="H20">
        <f>VLOOKUP(C20,'Active 1'!C$21:E$58,3,FALSE)</f>
        <v>33435.472969507828</v>
      </c>
      <c r="I20" s="46" t="s">
        <v>163</v>
      </c>
      <c r="J20" s="47" t="s">
        <v>176</v>
      </c>
    </row>
    <row r="21" spans="1:10" x14ac:dyDescent="0.2">
      <c r="A21" s="48" t="s">
        <v>183</v>
      </c>
      <c r="B21" s="46" t="str">
        <f t="shared" si="0"/>
        <v>I</v>
      </c>
      <c r="C21" s="45">
        <v>52691.294000000002</v>
      </c>
      <c r="D21" s="46" t="s">
        <v>262</v>
      </c>
      <c r="E21" s="46" t="s">
        <v>180</v>
      </c>
      <c r="F21" s="45">
        <v>33596</v>
      </c>
      <c r="G21" s="45" t="s">
        <v>181</v>
      </c>
      <c r="H21">
        <f>VLOOKUP(C21,'Active 1'!C$21:E$58,3,FALSE)</f>
        <v>33595.981581541368</v>
      </c>
      <c r="I21" s="46" t="s">
        <v>158</v>
      </c>
      <c r="J21" s="47" t="s">
        <v>182</v>
      </c>
    </row>
    <row r="22" spans="1:10" x14ac:dyDescent="0.2">
      <c r="A22" s="49" t="s">
        <v>187</v>
      </c>
      <c r="B22" s="46" t="str">
        <f t="shared" si="0"/>
        <v>I</v>
      </c>
      <c r="C22" s="45">
        <v>52694.965199999999</v>
      </c>
      <c r="D22" s="46" t="s">
        <v>263</v>
      </c>
      <c r="E22" s="46" t="s">
        <v>184</v>
      </c>
      <c r="F22" s="45">
        <v>33609</v>
      </c>
      <c r="G22" s="45" t="s">
        <v>185</v>
      </c>
      <c r="H22">
        <f>VLOOKUP(C22,'Active 1'!C$21:E$58,3,FALSE)</f>
        <v>33608.966036059515</v>
      </c>
      <c r="I22" s="46" t="s">
        <v>150</v>
      </c>
      <c r="J22" s="47" t="s">
        <v>186</v>
      </c>
    </row>
    <row r="23" spans="1:10" x14ac:dyDescent="0.2">
      <c r="A23" s="48" t="s">
        <v>165</v>
      </c>
      <c r="B23" s="46" t="str">
        <f t="shared" si="0"/>
        <v>I</v>
      </c>
      <c r="C23" s="45">
        <v>53020.3986</v>
      </c>
      <c r="D23" s="46" t="s">
        <v>262</v>
      </c>
      <c r="E23" s="46" t="s">
        <v>188</v>
      </c>
      <c r="F23" s="45">
        <v>34760</v>
      </c>
      <c r="G23" s="45" t="s">
        <v>189</v>
      </c>
      <c r="H23">
        <f>VLOOKUP(C23,'Active 1'!C$21:E$58,3,FALSE)</f>
        <v>34759.972568253092</v>
      </c>
      <c r="I23" s="46" t="s">
        <v>163</v>
      </c>
      <c r="J23" s="47" t="s">
        <v>164</v>
      </c>
    </row>
    <row r="24" spans="1:10" x14ac:dyDescent="0.2">
      <c r="A24" s="48" t="s">
        <v>165</v>
      </c>
      <c r="B24" s="46" t="str">
        <f t="shared" si="0"/>
        <v>I</v>
      </c>
      <c r="C24" s="45">
        <v>53021.249600000003</v>
      </c>
      <c r="D24" s="46" t="s">
        <v>262</v>
      </c>
      <c r="E24" s="46" t="s">
        <v>190</v>
      </c>
      <c r="F24" s="45">
        <v>34763</v>
      </c>
      <c r="G24" s="45" t="s">
        <v>191</v>
      </c>
      <c r="H24">
        <f>VLOOKUP(C24,'Active 1'!C$21:E$58,3,FALSE)</f>
        <v>34762.982420833992</v>
      </c>
      <c r="I24" s="46" t="s">
        <v>163</v>
      </c>
      <c r="J24" s="47" t="s">
        <v>164</v>
      </c>
    </row>
    <row r="25" spans="1:10" x14ac:dyDescent="0.2">
      <c r="A25" s="49" t="s">
        <v>194</v>
      </c>
      <c r="B25" s="46" t="str">
        <f t="shared" si="0"/>
        <v>I</v>
      </c>
      <c r="C25" s="45">
        <v>53029.163699999997</v>
      </c>
      <c r="D25" s="46" t="s">
        <v>263</v>
      </c>
      <c r="E25" s="46" t="s">
        <v>192</v>
      </c>
      <c r="F25" s="45">
        <v>34791</v>
      </c>
      <c r="G25" s="45" t="s">
        <v>193</v>
      </c>
      <c r="H25">
        <f>VLOOKUP(C25,'Active 1'!C$21:E$58,3,FALSE)</f>
        <v>34790.973342467805</v>
      </c>
      <c r="I25" s="46" t="s">
        <v>150</v>
      </c>
      <c r="J25" s="47" t="s">
        <v>186</v>
      </c>
    </row>
    <row r="26" spans="1:10" x14ac:dyDescent="0.2">
      <c r="A26" s="48" t="s">
        <v>165</v>
      </c>
      <c r="B26" s="46" t="str">
        <f t="shared" si="0"/>
        <v>I</v>
      </c>
      <c r="C26" s="45">
        <v>53080.057800000002</v>
      </c>
      <c r="D26" s="46" t="s">
        <v>262</v>
      </c>
      <c r="E26" s="46" t="s">
        <v>195</v>
      </c>
      <c r="F26" s="45">
        <v>34971</v>
      </c>
      <c r="G26" s="45" t="s">
        <v>196</v>
      </c>
      <c r="H26">
        <f>VLOOKUP(C26,'Active 1'!C$21:E$58,3,FALSE)</f>
        <v>34970.97773522565</v>
      </c>
      <c r="I26" s="46" t="s">
        <v>163</v>
      </c>
      <c r="J26" s="47" t="s">
        <v>164</v>
      </c>
    </row>
    <row r="27" spans="1:10" x14ac:dyDescent="0.2">
      <c r="A27" s="48" t="s">
        <v>165</v>
      </c>
      <c r="B27" s="46" t="str">
        <f t="shared" si="0"/>
        <v>II</v>
      </c>
      <c r="C27" s="45">
        <v>53080.201200000003</v>
      </c>
      <c r="D27" s="46" t="s">
        <v>262</v>
      </c>
      <c r="E27" s="46" t="s">
        <v>197</v>
      </c>
      <c r="F27" s="45">
        <v>34971.5</v>
      </c>
      <c r="G27" s="45" t="s">
        <v>198</v>
      </c>
      <c r="H27">
        <f>VLOOKUP(C27,'Active 1'!C$21:E$58,3,FALSE)</f>
        <v>34971.484918375005</v>
      </c>
      <c r="I27" s="46" t="s">
        <v>163</v>
      </c>
      <c r="J27" s="47" t="s">
        <v>164</v>
      </c>
    </row>
    <row r="28" spans="1:10" x14ac:dyDescent="0.2">
      <c r="A28" s="48" t="s">
        <v>177</v>
      </c>
      <c r="B28" s="46" t="str">
        <f t="shared" si="0"/>
        <v>I</v>
      </c>
      <c r="C28" s="45">
        <v>53326.887300000002</v>
      </c>
      <c r="D28" s="46" t="s">
        <v>262</v>
      </c>
      <c r="E28" s="46" t="s">
        <v>199</v>
      </c>
      <c r="F28" s="45">
        <v>35844</v>
      </c>
      <c r="G28" s="45" t="s">
        <v>200</v>
      </c>
      <c r="H28">
        <f>VLOOKUP(C28,'Active 1'!C$21:E$58,3,FALSE)</f>
        <v>35843.974688943592</v>
      </c>
      <c r="I28" s="46" t="s">
        <v>163</v>
      </c>
      <c r="J28" s="47" t="s">
        <v>176</v>
      </c>
    </row>
    <row r="29" spans="1:10" x14ac:dyDescent="0.2">
      <c r="A29" s="48" t="s">
        <v>165</v>
      </c>
      <c r="B29" s="46" t="str">
        <f t="shared" si="0"/>
        <v>I</v>
      </c>
      <c r="C29" s="45">
        <v>53360.255599999997</v>
      </c>
      <c r="D29" s="46" t="s">
        <v>262</v>
      </c>
      <c r="E29" s="46" t="s">
        <v>201</v>
      </c>
      <c r="F29" s="45">
        <v>35962</v>
      </c>
      <c r="G29" s="45" t="s">
        <v>202</v>
      </c>
      <c r="H29">
        <f>VLOOKUP(C29,'Active 1'!C$21:E$58,3,FALSE)</f>
        <v>35961.993095376944</v>
      </c>
      <c r="I29" s="46" t="s">
        <v>203</v>
      </c>
      <c r="J29" s="47" t="s">
        <v>164</v>
      </c>
    </row>
    <row r="30" spans="1:10" x14ac:dyDescent="0.2">
      <c r="A30" s="48" t="s">
        <v>165</v>
      </c>
      <c r="B30" s="46" t="str">
        <f t="shared" si="0"/>
        <v>I</v>
      </c>
      <c r="C30" s="45">
        <v>53360.256200000003</v>
      </c>
      <c r="D30" s="46" t="s">
        <v>262</v>
      </c>
      <c r="E30" s="46" t="s">
        <v>201</v>
      </c>
      <c r="F30" s="45">
        <v>35962</v>
      </c>
      <c r="G30" s="45" t="s">
        <v>204</v>
      </c>
      <c r="H30">
        <f>VLOOKUP(C30,'Active 1'!C$21:E$58,3,FALSE)</f>
        <v>35961.995217482196</v>
      </c>
      <c r="I30" s="46" t="s">
        <v>163</v>
      </c>
      <c r="J30" s="47" t="s">
        <v>164</v>
      </c>
    </row>
    <row r="31" spans="1:10" x14ac:dyDescent="0.2">
      <c r="A31" s="48" t="s">
        <v>165</v>
      </c>
      <c r="B31" s="46" t="str">
        <f t="shared" si="0"/>
        <v>II</v>
      </c>
      <c r="C31" s="45">
        <v>53360.397599999997</v>
      </c>
      <c r="D31" s="46" t="s">
        <v>262</v>
      </c>
      <c r="E31" s="46" t="s">
        <v>205</v>
      </c>
      <c r="F31" s="45">
        <v>35962.5</v>
      </c>
      <c r="G31" s="45" t="s">
        <v>204</v>
      </c>
      <c r="H31">
        <f>VLOOKUP(C31,'Active 1'!C$21:E$58,3,FALSE)</f>
        <v>35962.495326947435</v>
      </c>
      <c r="I31" s="46" t="s">
        <v>163</v>
      </c>
      <c r="J31" s="47" t="s">
        <v>164</v>
      </c>
    </row>
    <row r="32" spans="1:10" x14ac:dyDescent="0.2">
      <c r="A32" s="48" t="s">
        <v>165</v>
      </c>
      <c r="B32" s="46" t="str">
        <f t="shared" si="0"/>
        <v>II</v>
      </c>
      <c r="C32" s="45">
        <v>53360.398399999998</v>
      </c>
      <c r="D32" s="46" t="s">
        <v>262</v>
      </c>
      <c r="E32" s="46" t="s">
        <v>206</v>
      </c>
      <c r="F32" s="45">
        <v>35962.5</v>
      </c>
      <c r="G32" s="45" t="s">
        <v>207</v>
      </c>
      <c r="H32">
        <f>VLOOKUP(C32,'Active 1'!C$21:E$58,3,FALSE)</f>
        <v>35962.498156421076</v>
      </c>
      <c r="I32" s="46" t="s">
        <v>203</v>
      </c>
      <c r="J32" s="47" t="s">
        <v>164</v>
      </c>
    </row>
    <row r="33" spans="1:10" x14ac:dyDescent="0.2">
      <c r="A33" s="49" t="s">
        <v>212</v>
      </c>
      <c r="B33" s="46" t="str">
        <f t="shared" si="0"/>
        <v>II</v>
      </c>
      <c r="C33" s="45">
        <v>54142.161800000002</v>
      </c>
      <c r="D33" s="46" t="s">
        <v>262</v>
      </c>
      <c r="E33" s="46" t="s">
        <v>208</v>
      </c>
      <c r="F33" s="45">
        <v>38727.5</v>
      </c>
      <c r="G33" s="45" t="s">
        <v>209</v>
      </c>
      <c r="H33">
        <f>VLOOKUP(C33,'Active 1'!C$21:E$58,3,FALSE)</f>
        <v>38727.471819326798</v>
      </c>
      <c r="I33" s="46" t="s">
        <v>210</v>
      </c>
      <c r="J33" s="47" t="s">
        <v>211</v>
      </c>
    </row>
    <row r="34" spans="1:10" x14ac:dyDescent="0.2">
      <c r="A34" s="49" t="s">
        <v>217</v>
      </c>
      <c r="B34" s="46" t="str">
        <f t="shared" si="0"/>
        <v>II</v>
      </c>
      <c r="C34" s="45">
        <v>54202.386899999998</v>
      </c>
      <c r="D34" s="46" t="s">
        <v>262</v>
      </c>
      <c r="E34" s="46" t="s">
        <v>213</v>
      </c>
      <c r="F34" s="45">
        <v>38940.5</v>
      </c>
      <c r="G34" s="45" t="s">
        <v>214</v>
      </c>
      <c r="H34">
        <f>VLOOKUP(C34,'Active 1'!C$21:E$58,3,FALSE)</f>
        <v>38940.478485212989</v>
      </c>
      <c r="I34" s="46" t="s">
        <v>215</v>
      </c>
      <c r="J34" s="47" t="s">
        <v>216</v>
      </c>
    </row>
    <row r="35" spans="1:10" x14ac:dyDescent="0.2">
      <c r="A35" s="49" t="s">
        <v>221</v>
      </c>
      <c r="B35" s="46" t="str">
        <f t="shared" si="0"/>
        <v>II</v>
      </c>
      <c r="C35" s="45">
        <v>54508.446000000004</v>
      </c>
      <c r="D35" s="46" t="s">
        <v>262</v>
      </c>
      <c r="E35" s="46" t="s">
        <v>218</v>
      </c>
      <c r="F35" s="45" t="s">
        <v>219</v>
      </c>
      <c r="G35" s="45" t="s">
        <v>220</v>
      </c>
      <c r="H35">
        <f>VLOOKUP(C35,'Active 1'!C$21:E$58,3,FALSE)</f>
        <v>40022.961178560668</v>
      </c>
      <c r="I35" s="46" t="s">
        <v>215</v>
      </c>
      <c r="J35" s="47" t="s">
        <v>216</v>
      </c>
    </row>
    <row r="36" spans="1:10" x14ac:dyDescent="0.2">
      <c r="A36" s="49" t="s">
        <v>226</v>
      </c>
      <c r="B36" s="46" t="str">
        <f t="shared" si="0"/>
        <v>II</v>
      </c>
      <c r="C36" s="45">
        <v>54831.892899999999</v>
      </c>
      <c r="D36" s="46" t="s">
        <v>262</v>
      </c>
      <c r="E36" s="46" t="s">
        <v>222</v>
      </c>
      <c r="F36" s="45" t="s">
        <v>223</v>
      </c>
      <c r="G36" s="45" t="s">
        <v>224</v>
      </c>
      <c r="H36" t="e">
        <f>VLOOKUP(C36,'Active 1'!C$21:E$58,3,FALSE)</f>
        <v>#N/A</v>
      </c>
      <c r="I36" s="46" t="s">
        <v>163</v>
      </c>
      <c r="J36" s="47" t="s">
        <v>225</v>
      </c>
    </row>
    <row r="37" spans="1:10" x14ac:dyDescent="0.2">
      <c r="A37" s="49" t="s">
        <v>231</v>
      </c>
      <c r="B37" s="46" t="str">
        <f t="shared" si="0"/>
        <v>II</v>
      </c>
      <c r="C37" s="45">
        <v>54862.4326</v>
      </c>
      <c r="D37" s="46" t="s">
        <v>262</v>
      </c>
      <c r="E37" s="46" t="s">
        <v>227</v>
      </c>
      <c r="F37" s="45" t="s">
        <v>228</v>
      </c>
      <c r="G37" s="45" t="s">
        <v>229</v>
      </c>
      <c r="H37" t="e">
        <f>VLOOKUP(C37,'Active 1'!C$21:E$58,3,FALSE)</f>
        <v>#N/A</v>
      </c>
      <c r="I37" s="46" t="s">
        <v>158</v>
      </c>
      <c r="J37" s="47" t="s">
        <v>230</v>
      </c>
    </row>
    <row r="38" spans="1:10" x14ac:dyDescent="0.2">
      <c r="A38" s="49" t="s">
        <v>235</v>
      </c>
      <c r="B38" s="46" t="str">
        <f t="shared" si="0"/>
        <v>II</v>
      </c>
      <c r="C38" s="45">
        <v>55566.874499999998</v>
      </c>
      <c r="D38" s="46" t="s">
        <v>262</v>
      </c>
      <c r="E38" s="46" t="s">
        <v>232</v>
      </c>
      <c r="F38" s="45" t="s">
        <v>233</v>
      </c>
      <c r="G38" s="45" t="s">
        <v>234</v>
      </c>
      <c r="H38" t="e">
        <f>VLOOKUP(C38,'Active 1'!C$21:E$58,3,FALSE)</f>
        <v>#N/A</v>
      </c>
      <c r="I38" s="46" t="s">
        <v>163</v>
      </c>
      <c r="J38" s="47" t="s">
        <v>225</v>
      </c>
    </row>
    <row r="39" spans="1:10" x14ac:dyDescent="0.2">
      <c r="A39" s="49" t="s">
        <v>235</v>
      </c>
      <c r="B39" s="46" t="str">
        <f t="shared" si="0"/>
        <v>II</v>
      </c>
      <c r="C39" s="45">
        <v>55567.014999999999</v>
      </c>
      <c r="D39" s="46" t="s">
        <v>262</v>
      </c>
      <c r="E39" s="46" t="s">
        <v>236</v>
      </c>
      <c r="F39" s="45" t="s">
        <v>237</v>
      </c>
      <c r="G39" s="45" t="s">
        <v>238</v>
      </c>
      <c r="H39" t="e">
        <f>VLOOKUP(C39,'Active 1'!C$21:E$58,3,FALSE)</f>
        <v>#N/A</v>
      </c>
      <c r="I39" s="46" t="s">
        <v>163</v>
      </c>
      <c r="J39" s="47" t="s">
        <v>225</v>
      </c>
    </row>
    <row r="40" spans="1:10" x14ac:dyDescent="0.2">
      <c r="A40" s="49" t="s">
        <v>244</v>
      </c>
      <c r="B40" s="46" t="str">
        <f t="shared" si="0"/>
        <v>II</v>
      </c>
      <c r="C40" s="45">
        <v>55600.378499999999</v>
      </c>
      <c r="D40" s="46" t="s">
        <v>262</v>
      </c>
      <c r="E40" s="46" t="s">
        <v>239</v>
      </c>
      <c r="F40" s="45" t="s">
        <v>240</v>
      </c>
      <c r="G40" s="45" t="s">
        <v>241</v>
      </c>
      <c r="H40" t="e">
        <f>VLOOKUP(C40,'Active 1'!C$21:E$58,3,FALSE)</f>
        <v>#N/A</v>
      </c>
      <c r="I40" s="46" t="s">
        <v>242</v>
      </c>
      <c r="J40" s="47" t="s">
        <v>243</v>
      </c>
    </row>
    <row r="41" spans="1:10" x14ac:dyDescent="0.2">
      <c r="A41" s="49" t="s">
        <v>248</v>
      </c>
      <c r="B41" s="46" t="str">
        <f t="shared" si="0"/>
        <v>II</v>
      </c>
      <c r="C41" s="45">
        <v>55621.301299999999</v>
      </c>
      <c r="D41" s="46" t="s">
        <v>262</v>
      </c>
      <c r="E41" s="46" t="s">
        <v>245</v>
      </c>
      <c r="F41" s="45" t="s">
        <v>246</v>
      </c>
      <c r="G41" s="45" t="s">
        <v>247</v>
      </c>
      <c r="H41" t="e">
        <f>VLOOKUP(C41,'Active 1'!C$21:E$58,3,FALSE)</f>
        <v>#N/A</v>
      </c>
      <c r="I41" s="46" t="s">
        <v>215</v>
      </c>
      <c r="J41" s="47" t="s">
        <v>216</v>
      </c>
    </row>
    <row r="42" spans="1:10" x14ac:dyDescent="0.2">
      <c r="A42" s="49" t="s">
        <v>248</v>
      </c>
      <c r="B42" s="46" t="str">
        <f t="shared" si="0"/>
        <v>II</v>
      </c>
      <c r="C42" s="45">
        <v>55621.444300000003</v>
      </c>
      <c r="D42" s="46" t="s">
        <v>262</v>
      </c>
      <c r="E42" s="46" t="s">
        <v>249</v>
      </c>
      <c r="F42" s="45" t="s">
        <v>250</v>
      </c>
      <c r="G42" s="45" t="s">
        <v>251</v>
      </c>
      <c r="H42" t="e">
        <f>VLOOKUP(C42,'Active 1'!C$21:E$58,3,FALSE)</f>
        <v>#N/A</v>
      </c>
      <c r="I42" s="46" t="s">
        <v>215</v>
      </c>
      <c r="J42" s="47" t="s">
        <v>216</v>
      </c>
    </row>
    <row r="43" spans="1:10" x14ac:dyDescent="0.2">
      <c r="A43" s="49" t="s">
        <v>248</v>
      </c>
      <c r="B43" s="46" t="str">
        <f t="shared" si="0"/>
        <v>II</v>
      </c>
      <c r="C43" s="45">
        <v>55621.582600000002</v>
      </c>
      <c r="D43" s="46" t="s">
        <v>262</v>
      </c>
      <c r="E43" s="46" t="s">
        <v>252</v>
      </c>
      <c r="F43" s="45" t="s">
        <v>253</v>
      </c>
      <c r="G43" s="45" t="s">
        <v>254</v>
      </c>
      <c r="H43" t="e">
        <f>VLOOKUP(C43,'Active 1'!C$21:E$58,3,FALSE)</f>
        <v>#N/A</v>
      </c>
      <c r="I43" s="46" t="s">
        <v>215</v>
      </c>
      <c r="J43" s="47" t="s">
        <v>216</v>
      </c>
    </row>
    <row r="44" spans="1:10" x14ac:dyDescent="0.2">
      <c r="A44" s="49" t="s">
        <v>235</v>
      </c>
      <c r="B44" s="46" t="str">
        <f t="shared" si="0"/>
        <v>II</v>
      </c>
      <c r="C44" s="45">
        <v>55660.743799999997</v>
      </c>
      <c r="D44" s="46" t="s">
        <v>262</v>
      </c>
      <c r="E44" s="46" t="s">
        <v>255</v>
      </c>
      <c r="F44" s="45" t="s">
        <v>256</v>
      </c>
      <c r="G44" s="45" t="s">
        <v>257</v>
      </c>
      <c r="H44" t="e">
        <f>VLOOKUP(C44,'Active 1'!C$21:E$58,3,FALSE)</f>
        <v>#N/A</v>
      </c>
      <c r="I44" s="46" t="s">
        <v>163</v>
      </c>
      <c r="J44" s="47" t="s">
        <v>225</v>
      </c>
    </row>
    <row r="45" spans="1:10" x14ac:dyDescent="0.2">
      <c r="A45" s="49" t="s">
        <v>261</v>
      </c>
      <c r="B45" s="46" t="str">
        <f t="shared" si="0"/>
        <v>II</v>
      </c>
      <c r="C45" s="45">
        <v>55931.893600000003</v>
      </c>
      <c r="D45" s="46" t="s">
        <v>262</v>
      </c>
      <c r="E45" s="46" t="s">
        <v>258</v>
      </c>
      <c r="F45" s="45" t="s">
        <v>259</v>
      </c>
      <c r="G45" s="45" t="s">
        <v>260</v>
      </c>
      <c r="H45" t="e">
        <f>VLOOKUP(C45,'Active 1'!C$21:E$58,3,FALSE)</f>
        <v>#N/A</v>
      </c>
      <c r="I45" s="46" t="s">
        <v>163</v>
      </c>
      <c r="J45" s="47" t="s">
        <v>225</v>
      </c>
    </row>
  </sheetData>
  <phoneticPr fontId="8" type="noConversion"/>
  <hyperlinks>
    <hyperlink ref="A13" r:id="rId1" display="http://www.bav-astro.de/sfs/BAVM_link.php?BAVMnr=128"/>
    <hyperlink ref="A22" r:id="rId2" display="http://vsolj.cetus-net.org/no42.pdf"/>
    <hyperlink ref="A25" r:id="rId3" display="http://vsolj.cetus-net.org/no43.pdf"/>
    <hyperlink ref="A33" r:id="rId4" display="http://vsolj.cetus-net.org/no46.pdf"/>
    <hyperlink ref="A34" r:id="rId5" display="http://www.bav-astro.de/sfs/BAVM_link.php?BAVMnr=186"/>
    <hyperlink ref="A35" r:id="rId6" display="http://www.bav-astro.de/sfs/BAVM_link.php?BAVMnr=201"/>
    <hyperlink ref="A36" r:id="rId7" display="http://www.konkoly.hu/cgi-bin/IBVS?5871"/>
    <hyperlink ref="A37" r:id="rId8" display="http://www.bav-astro.de/sfs/BAVM_link.php?BAVMnr=203"/>
    <hyperlink ref="A38" r:id="rId9" display="http://www.konkoly.hu/cgi-bin/IBVS?5992"/>
    <hyperlink ref="A39" r:id="rId10" display="http://www.konkoly.hu/cgi-bin/IBVS?5992"/>
    <hyperlink ref="A40" r:id="rId11" display="http://var.astro.cz/oejv/issues/oejv0160.pdf"/>
    <hyperlink ref="A41" r:id="rId12" display="http://www.bav-astro.de/sfs/BAVM_link.php?BAVMnr=220"/>
    <hyperlink ref="A42" r:id="rId13" display="http://www.bav-astro.de/sfs/BAVM_link.php?BAVMnr=220"/>
    <hyperlink ref="A43" r:id="rId14" display="http://www.bav-astro.de/sfs/BAVM_link.php?BAVMnr=220"/>
    <hyperlink ref="A44" r:id="rId15" display="http://www.konkoly.hu/cgi-bin/IBVS?5992"/>
    <hyperlink ref="A45" r:id="rId16" display="http://www.konkoly.hu/cgi-bin/IBVS?6011"/>
    <hyperlink ref="A3" r:id="rId1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Active 3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2024-01-29T03:31:32Z</dcterms:modified>
</cp:coreProperties>
</file>