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5EF563D-251F-4B81-9968-B2D15F41F9F7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6" r:id="rId1"/>
    <sheet name="Active 2" sheetId="7" r:id="rId2"/>
    <sheet name="Q_fit (2)" sheetId="5" r:id="rId3"/>
    <sheet name="BAV" sheetId="8" r:id="rId4"/>
  </sheets>
  <definedNames>
    <definedName name="solver_adj" localSheetId="0" hidden="1">'Active 1'!$E$11:$E$13</definedName>
    <definedName name="solver_adj" localSheetId="1" hidden="1">'Active 2'!$E$11:$E$13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100</definedName>
    <definedName name="solver_lin" localSheetId="0" hidden="1">2</definedName>
    <definedName name="solver_lin" localSheetId="1" hidden="1">2</definedName>
    <definedName name="solver_neg" localSheetId="0" hidden="1">2</definedName>
    <definedName name="solver_neg" localSheetId="1" hidden="1">2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'Active 1'!$E$14</definedName>
    <definedName name="solver_opt" localSheetId="1" hidden="1">'Active 2'!$E$14</definedName>
    <definedName name="solver_pre" localSheetId="0" hidden="1">0.000001</definedName>
    <definedName name="solver_pre" localSheetId="1" hidden="1">0.000001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tim" localSheetId="0" hidden="1">100</definedName>
    <definedName name="solver_tim" localSheetId="1" hidden="1">100</definedName>
    <definedName name="solver_tol" localSheetId="0" hidden="1">0.05</definedName>
    <definedName name="solver_tol" localSheetId="1" hidden="1">0.05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</definedNames>
  <calcPr calcId="181029"/>
</workbook>
</file>

<file path=xl/calcChain.xml><?xml version="1.0" encoding="utf-8"?>
<calcChain xmlns="http://schemas.openxmlformats.org/spreadsheetml/2006/main">
  <c r="G15" i="7" l="1"/>
  <c r="G17" i="7" s="1"/>
  <c r="G18" i="7" s="1"/>
  <c r="G15" i="6"/>
  <c r="G17" i="6" s="1"/>
  <c r="G18" i="6" s="1"/>
  <c r="H24" i="8"/>
  <c r="B24" i="8"/>
  <c r="G24" i="8"/>
  <c r="C24" i="8"/>
  <c r="D24" i="8"/>
  <c r="A24" i="8"/>
  <c r="H23" i="8"/>
  <c r="G23" i="8"/>
  <c r="D23" i="8"/>
  <c r="C23" i="8"/>
  <c r="E23" i="8"/>
  <c r="B23" i="8"/>
  <c r="A23" i="8"/>
  <c r="H22" i="8"/>
  <c r="G22" i="8"/>
  <c r="D22" i="8"/>
  <c r="C22" i="8"/>
  <c r="B22" i="8"/>
  <c r="A22" i="8"/>
  <c r="H21" i="8"/>
  <c r="B21" i="8"/>
  <c r="G21" i="8"/>
  <c r="C21" i="8"/>
  <c r="E21" i="8"/>
  <c r="D21" i="8"/>
  <c r="A21" i="8"/>
  <c r="H20" i="8"/>
  <c r="B20" i="8"/>
  <c r="G20" i="8"/>
  <c r="C20" i="8"/>
  <c r="E20" i="8"/>
  <c r="D20" i="8"/>
  <c r="A20" i="8"/>
  <c r="H19" i="8"/>
  <c r="G19" i="8"/>
  <c r="D19" i="8"/>
  <c r="C19" i="8"/>
  <c r="B19" i="8"/>
  <c r="A19" i="8"/>
  <c r="H18" i="8"/>
  <c r="G18" i="8"/>
  <c r="D18" i="8"/>
  <c r="C18" i="8"/>
  <c r="B18" i="8"/>
  <c r="A18" i="8"/>
  <c r="H17" i="8"/>
  <c r="B17" i="8"/>
  <c r="G17" i="8"/>
  <c r="C17" i="8"/>
  <c r="E17" i="8"/>
  <c r="D17" i="8"/>
  <c r="A17" i="8"/>
  <c r="H16" i="8"/>
  <c r="B16" i="8"/>
  <c r="G16" i="8"/>
  <c r="C16" i="8"/>
  <c r="D16" i="8"/>
  <c r="A16" i="8"/>
  <c r="H15" i="8"/>
  <c r="G15" i="8"/>
  <c r="D15" i="8"/>
  <c r="C15" i="8"/>
  <c r="E15" i="8"/>
  <c r="B15" i="8"/>
  <c r="A15" i="8"/>
  <c r="H14" i="8"/>
  <c r="G14" i="8"/>
  <c r="D14" i="8"/>
  <c r="C14" i="8"/>
  <c r="E14" i="8"/>
  <c r="B14" i="8"/>
  <c r="A14" i="8"/>
  <c r="H13" i="8"/>
  <c r="B13" i="8"/>
  <c r="G13" i="8"/>
  <c r="C13" i="8"/>
  <c r="E13" i="8"/>
  <c r="D13" i="8"/>
  <c r="A13" i="8"/>
  <c r="H12" i="8"/>
  <c r="B12" i="8"/>
  <c r="G12" i="8"/>
  <c r="C12" i="8"/>
  <c r="E12" i="8"/>
  <c r="D12" i="8"/>
  <c r="A12" i="8"/>
  <c r="H11" i="8"/>
  <c r="G11" i="8"/>
  <c r="D11" i="8"/>
  <c r="C11" i="8"/>
  <c r="B11" i="8"/>
  <c r="A11" i="8"/>
  <c r="D11" i="7"/>
  <c r="W8" i="7"/>
  <c r="D12" i="7"/>
  <c r="W7" i="7"/>
  <c r="D13" i="7"/>
  <c r="W15" i="7"/>
  <c r="C17" i="7"/>
  <c r="W18" i="7"/>
  <c r="W20" i="7"/>
  <c r="E21" i="7"/>
  <c r="F21" i="7"/>
  <c r="G21" i="7"/>
  <c r="N21" i="7"/>
  <c r="Q21" i="7"/>
  <c r="E22" i="7"/>
  <c r="F22" i="7"/>
  <c r="G22" i="7"/>
  <c r="N22" i="7"/>
  <c r="Q22" i="7"/>
  <c r="E23" i="7"/>
  <c r="F23" i="7"/>
  <c r="G23" i="7"/>
  <c r="Q23" i="7"/>
  <c r="E24" i="7"/>
  <c r="F24" i="7"/>
  <c r="G24" i="7"/>
  <c r="H24" i="7"/>
  <c r="Q24" i="7"/>
  <c r="E25" i="7"/>
  <c r="F25" i="7"/>
  <c r="G25" i="7"/>
  <c r="H25" i="7"/>
  <c r="Q25" i="7"/>
  <c r="E26" i="7"/>
  <c r="F26" i="7"/>
  <c r="G26" i="7"/>
  <c r="H26" i="7"/>
  <c r="Q26" i="7"/>
  <c r="E27" i="7"/>
  <c r="F27" i="7"/>
  <c r="G27" i="7"/>
  <c r="Q27" i="7"/>
  <c r="E28" i="7"/>
  <c r="F28" i="7"/>
  <c r="Q28" i="7"/>
  <c r="E29" i="7"/>
  <c r="F29" i="7"/>
  <c r="Q29" i="7"/>
  <c r="E30" i="7"/>
  <c r="F30" i="7"/>
  <c r="Q30" i="7"/>
  <c r="E31" i="7"/>
  <c r="F31" i="7"/>
  <c r="G31" i="7"/>
  <c r="N31" i="7"/>
  <c r="Q31" i="7"/>
  <c r="E32" i="7"/>
  <c r="F32" i="7"/>
  <c r="P32" i="7"/>
  <c r="G32" i="7"/>
  <c r="N32" i="7"/>
  <c r="Q32" i="7"/>
  <c r="E33" i="7"/>
  <c r="F33" i="7"/>
  <c r="G33" i="7"/>
  <c r="H33" i="7"/>
  <c r="Q33" i="7"/>
  <c r="E34" i="7"/>
  <c r="F34" i="7"/>
  <c r="P34" i="7"/>
  <c r="G34" i="7"/>
  <c r="N34" i="7"/>
  <c r="Q34" i="7"/>
  <c r="E35" i="7"/>
  <c r="F35" i="7"/>
  <c r="Q35" i="7"/>
  <c r="E36" i="7"/>
  <c r="F36" i="7"/>
  <c r="P36" i="7"/>
  <c r="G36" i="7"/>
  <c r="J36" i="7"/>
  <c r="Q36" i="7"/>
  <c r="E37" i="7"/>
  <c r="F37" i="7"/>
  <c r="Q37" i="7"/>
  <c r="E38" i="7"/>
  <c r="F38" i="7"/>
  <c r="P38" i="7"/>
  <c r="G38" i="7"/>
  <c r="J38" i="7"/>
  <c r="Q38" i="7"/>
  <c r="E39" i="7"/>
  <c r="F39" i="7"/>
  <c r="G39" i="7"/>
  <c r="J39" i="7"/>
  <c r="Q39" i="7"/>
  <c r="E40" i="7"/>
  <c r="F40" i="7"/>
  <c r="P40" i="7"/>
  <c r="G40" i="7"/>
  <c r="J40" i="7"/>
  <c r="Q40" i="7"/>
  <c r="E41" i="7"/>
  <c r="F41" i="7"/>
  <c r="G41" i="7"/>
  <c r="J41" i="7"/>
  <c r="Q41" i="7"/>
  <c r="E42" i="7"/>
  <c r="F42" i="7"/>
  <c r="P42" i="7"/>
  <c r="G42" i="7"/>
  <c r="Q42" i="7"/>
  <c r="E43" i="7"/>
  <c r="F43" i="7"/>
  <c r="G43" i="7"/>
  <c r="Q43" i="7"/>
  <c r="E44" i="7"/>
  <c r="F44" i="7"/>
  <c r="G44" i="7"/>
  <c r="P44" i="7"/>
  <c r="S44" i="7"/>
  <c r="Q44" i="7"/>
  <c r="E45" i="7"/>
  <c r="F45" i="7"/>
  <c r="G45" i="7"/>
  <c r="Q45" i="7"/>
  <c r="E46" i="7"/>
  <c r="F46" i="7"/>
  <c r="Q46" i="7"/>
  <c r="E47" i="7"/>
  <c r="F47" i="7"/>
  <c r="P47" i="7"/>
  <c r="G47" i="7"/>
  <c r="Q47" i="7"/>
  <c r="D46" i="5"/>
  <c r="I46" i="5" s="1"/>
  <c r="J46" i="5" s="1"/>
  <c r="E46" i="5"/>
  <c r="F46" i="5"/>
  <c r="E16" i="5"/>
  <c r="E15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F16" i="5"/>
  <c r="F15" i="5"/>
  <c r="D21" i="5"/>
  <c r="D22" i="5"/>
  <c r="I22" i="5" s="1"/>
  <c r="J22" i="5" s="1"/>
  <c r="F22" i="5"/>
  <c r="D23" i="5"/>
  <c r="F23" i="5" s="1"/>
  <c r="D24" i="5"/>
  <c r="F24" i="5" s="1"/>
  <c r="D25" i="5"/>
  <c r="D26" i="5"/>
  <c r="D27" i="5"/>
  <c r="F27" i="5" s="1"/>
  <c r="D28" i="5"/>
  <c r="F28" i="5"/>
  <c r="D29" i="5"/>
  <c r="D30" i="5"/>
  <c r="I30" i="5" s="1"/>
  <c r="J30" i="5" s="1"/>
  <c r="D31" i="5"/>
  <c r="F31" i="5"/>
  <c r="H31" i="5"/>
  <c r="D32" i="5"/>
  <c r="F32" i="5" s="1"/>
  <c r="H32" i="5" s="1"/>
  <c r="D33" i="5"/>
  <c r="D34" i="5"/>
  <c r="I34" i="5"/>
  <c r="J34" i="5" s="1"/>
  <c r="F34" i="5"/>
  <c r="H34" i="5" s="1"/>
  <c r="G34" i="5"/>
  <c r="D35" i="5"/>
  <c r="F35" i="5" s="1"/>
  <c r="H35" i="5" s="1"/>
  <c r="H16" i="5"/>
  <c r="H15" i="5"/>
  <c r="G16" i="5"/>
  <c r="G15" i="5"/>
  <c r="I16" i="5"/>
  <c r="I15" i="5"/>
  <c r="I12" i="5"/>
  <c r="I13" i="5"/>
  <c r="I25" i="5"/>
  <c r="J25" i="5"/>
  <c r="I27" i="5"/>
  <c r="J27" i="5" s="1"/>
  <c r="I28" i="5"/>
  <c r="J28" i="5" s="1"/>
  <c r="D16" i="5"/>
  <c r="D15" i="5"/>
  <c r="J16" i="5"/>
  <c r="J15" i="5"/>
  <c r="D17" i="5"/>
  <c r="E23" i="6"/>
  <c r="F23" i="6"/>
  <c r="G23" i="6"/>
  <c r="E24" i="6"/>
  <c r="F24" i="6"/>
  <c r="G24" i="6"/>
  <c r="H24" i="6"/>
  <c r="E25" i="6"/>
  <c r="F25" i="6"/>
  <c r="G25" i="6"/>
  <c r="E26" i="6"/>
  <c r="F26" i="6"/>
  <c r="G26" i="6"/>
  <c r="H26" i="6"/>
  <c r="E27" i="6"/>
  <c r="F27" i="6"/>
  <c r="G27" i="6"/>
  <c r="E29" i="6"/>
  <c r="F29" i="6"/>
  <c r="G29" i="6"/>
  <c r="I29" i="6"/>
  <c r="E30" i="6"/>
  <c r="F30" i="6"/>
  <c r="G30" i="6"/>
  <c r="E31" i="6"/>
  <c r="F31" i="6"/>
  <c r="E32" i="6"/>
  <c r="F32" i="6"/>
  <c r="G32" i="6"/>
  <c r="N32" i="6"/>
  <c r="E33" i="6"/>
  <c r="F33" i="6"/>
  <c r="G33" i="6"/>
  <c r="H33" i="6"/>
  <c r="E34" i="6"/>
  <c r="F34" i="6"/>
  <c r="G34" i="6"/>
  <c r="N34" i="6"/>
  <c r="E35" i="6"/>
  <c r="F35" i="6"/>
  <c r="P35" i="6"/>
  <c r="G35" i="6"/>
  <c r="J35" i="6"/>
  <c r="E36" i="6"/>
  <c r="F36" i="6"/>
  <c r="G36" i="6"/>
  <c r="E37" i="6"/>
  <c r="F37" i="6"/>
  <c r="G37" i="6"/>
  <c r="E38" i="6"/>
  <c r="F38" i="6"/>
  <c r="G38" i="6"/>
  <c r="E39" i="6"/>
  <c r="F39" i="6"/>
  <c r="G39" i="6"/>
  <c r="J39" i="6"/>
  <c r="E40" i="6"/>
  <c r="F40" i="6"/>
  <c r="G40" i="6"/>
  <c r="E41" i="6"/>
  <c r="F41" i="6"/>
  <c r="G41" i="6"/>
  <c r="E42" i="6"/>
  <c r="F42" i="6"/>
  <c r="G42" i="6"/>
  <c r="K42" i="6"/>
  <c r="E43" i="6"/>
  <c r="F43" i="6"/>
  <c r="E44" i="6"/>
  <c r="F44" i="6"/>
  <c r="G44" i="6"/>
  <c r="K44" i="6"/>
  <c r="E45" i="6"/>
  <c r="F45" i="6"/>
  <c r="G45" i="6"/>
  <c r="E46" i="6"/>
  <c r="F46" i="6"/>
  <c r="G46" i="6"/>
  <c r="K46" i="6"/>
  <c r="E47" i="6"/>
  <c r="F47" i="6"/>
  <c r="G47" i="6"/>
  <c r="N47" i="6"/>
  <c r="E28" i="6"/>
  <c r="F28" i="6"/>
  <c r="E21" i="6"/>
  <c r="F21" i="6"/>
  <c r="G21" i="6"/>
  <c r="E22" i="6"/>
  <c r="F22" i="6"/>
  <c r="G22" i="6"/>
  <c r="N22" i="6"/>
  <c r="D11" i="6"/>
  <c r="W9" i="6"/>
  <c r="D12" i="6"/>
  <c r="D13" i="6"/>
  <c r="W2" i="6"/>
  <c r="W3" i="6"/>
  <c r="W5" i="6"/>
  <c r="W8" i="6"/>
  <c r="W10" i="6"/>
  <c r="W12" i="6"/>
  <c r="W13" i="6"/>
  <c r="R28" i="6"/>
  <c r="E14" i="6"/>
  <c r="W14" i="6"/>
  <c r="W16" i="6"/>
  <c r="C17" i="6"/>
  <c r="W17" i="6"/>
  <c r="N21" i="6"/>
  <c r="P21" i="6"/>
  <c r="S21" i="6"/>
  <c r="Q21" i="6"/>
  <c r="Q22" i="6"/>
  <c r="N23" i="6"/>
  <c r="P23" i="6"/>
  <c r="S23" i="6"/>
  <c r="Q23" i="6"/>
  <c r="Q24" i="6"/>
  <c r="H25" i="6"/>
  <c r="Q25" i="6"/>
  <c r="P26" i="6"/>
  <c r="S26" i="6"/>
  <c r="Q26" i="6"/>
  <c r="K27" i="6"/>
  <c r="P27" i="6"/>
  <c r="S27" i="6"/>
  <c r="Q27" i="6"/>
  <c r="P28" i="6"/>
  <c r="S28" i="6"/>
  <c r="Q28" i="6"/>
  <c r="Q29" i="6"/>
  <c r="K30" i="6"/>
  <c r="P30" i="6"/>
  <c r="S30" i="6"/>
  <c r="Q30" i="6"/>
  <c r="Q31" i="6"/>
  <c r="P32" i="6"/>
  <c r="Q32" i="6"/>
  <c r="S32" i="6"/>
  <c r="P33" i="6"/>
  <c r="Q33" i="6"/>
  <c r="S33" i="6"/>
  <c r="Q34" i="6"/>
  <c r="Q35" i="6"/>
  <c r="J36" i="6"/>
  <c r="P36" i="6"/>
  <c r="Q36" i="6"/>
  <c r="J37" i="6"/>
  <c r="Q37" i="6"/>
  <c r="J38" i="6"/>
  <c r="P38" i="6"/>
  <c r="S38" i="6"/>
  <c r="Q38" i="6"/>
  <c r="P39" i="6"/>
  <c r="S39" i="6"/>
  <c r="Q39" i="6"/>
  <c r="J40" i="6"/>
  <c r="Q40" i="6"/>
  <c r="J41" i="6"/>
  <c r="P41" i="6"/>
  <c r="Q41" i="6"/>
  <c r="S41" i="6"/>
  <c r="P42" i="6"/>
  <c r="S42" i="6"/>
  <c r="Q42" i="6"/>
  <c r="Q43" i="6"/>
  <c r="P44" i="6"/>
  <c r="S44" i="6"/>
  <c r="Q44" i="6"/>
  <c r="K45" i="6"/>
  <c r="Q45" i="6"/>
  <c r="P46" i="6"/>
  <c r="S46" i="6"/>
  <c r="Q46" i="6"/>
  <c r="P47" i="6"/>
  <c r="S47" i="6"/>
  <c r="Q47" i="6"/>
  <c r="L16" i="5"/>
  <c r="L15" i="5"/>
  <c r="L12" i="5"/>
  <c r="M16" i="5"/>
  <c r="M15" i="5"/>
  <c r="M13" i="5"/>
  <c r="M12" i="5"/>
  <c r="G4" i="5"/>
  <c r="N16" i="5"/>
  <c r="N15" i="5"/>
  <c r="N13" i="5"/>
  <c r="N12" i="5"/>
  <c r="G5" i="5"/>
  <c r="O16" i="5"/>
  <c r="O15" i="5"/>
  <c r="G6" i="5"/>
  <c r="G7" i="5"/>
  <c r="K16" i="5"/>
  <c r="K15" i="5"/>
  <c r="A13" i="5"/>
  <c r="D36" i="5"/>
  <c r="F36" i="5" s="1"/>
  <c r="E36" i="5"/>
  <c r="D37" i="5"/>
  <c r="E37" i="5"/>
  <c r="I37" i="5"/>
  <c r="J37" i="5" s="1"/>
  <c r="D38" i="5"/>
  <c r="I38" i="5" s="1"/>
  <c r="J38" i="5" s="1"/>
  <c r="E38" i="5"/>
  <c r="F38" i="5"/>
  <c r="H38" i="5" s="1"/>
  <c r="D39" i="5"/>
  <c r="F39" i="5" s="1"/>
  <c r="H39" i="5" s="1"/>
  <c r="E39" i="5"/>
  <c r="D40" i="5"/>
  <c r="E40" i="5"/>
  <c r="D41" i="5"/>
  <c r="E41" i="5"/>
  <c r="I41" i="5"/>
  <c r="J41" i="5" s="1"/>
  <c r="F41" i="5"/>
  <c r="H41" i="5" s="1"/>
  <c r="G41" i="5"/>
  <c r="D42" i="5"/>
  <c r="E42" i="5"/>
  <c r="F42" i="5"/>
  <c r="D43" i="5"/>
  <c r="E43" i="5"/>
  <c r="D44" i="5"/>
  <c r="F44" i="5" s="1"/>
  <c r="G44" i="5" s="1"/>
  <c r="I44" i="5"/>
  <c r="E44" i="5"/>
  <c r="J44" i="5"/>
  <c r="D45" i="5"/>
  <c r="I45" i="5" s="1"/>
  <c r="J45" i="5" s="1"/>
  <c r="E45" i="5"/>
  <c r="D47" i="5"/>
  <c r="F47" i="5" s="1"/>
  <c r="E47" i="5"/>
  <c r="D48" i="5"/>
  <c r="E48" i="5"/>
  <c r="I48" i="5"/>
  <c r="J48" i="5" s="1"/>
  <c r="D49" i="5"/>
  <c r="E49" i="5"/>
  <c r="F49" i="5"/>
  <c r="H49" i="5" s="1"/>
  <c r="D50" i="5"/>
  <c r="G50" i="5" s="1"/>
  <c r="E50" i="5"/>
  <c r="F50" i="5"/>
  <c r="H50" i="5" s="1"/>
  <c r="D51" i="5"/>
  <c r="E51" i="5"/>
  <c r="D52" i="5"/>
  <c r="I52" i="5" s="1"/>
  <c r="J52" i="5" s="1"/>
  <c r="E52" i="5"/>
  <c r="D53" i="5"/>
  <c r="F53" i="5" s="1"/>
  <c r="H53" i="5" s="1"/>
  <c r="E53" i="5"/>
  <c r="D54" i="5"/>
  <c r="E54" i="5"/>
  <c r="D55" i="5"/>
  <c r="F55" i="5" s="1"/>
  <c r="H55" i="5" s="1"/>
  <c r="E55" i="5"/>
  <c r="I55" i="5"/>
  <c r="J55" i="5" s="1"/>
  <c r="D56" i="5"/>
  <c r="E56" i="5"/>
  <c r="I56" i="5"/>
  <c r="J56" i="5" s="1"/>
  <c r="D57" i="5"/>
  <c r="E57" i="5"/>
  <c r="D58" i="5"/>
  <c r="G58" i="5" s="1"/>
  <c r="E58" i="5"/>
  <c r="I58" i="5"/>
  <c r="J58" i="5" s="1"/>
  <c r="F58" i="5"/>
  <c r="H58" i="5"/>
  <c r="D59" i="5"/>
  <c r="E59" i="5"/>
  <c r="I59" i="5"/>
  <c r="J59" i="5" s="1"/>
  <c r="D60" i="5"/>
  <c r="I60" i="5" s="1"/>
  <c r="J60" i="5" s="1"/>
  <c r="E60" i="5"/>
  <c r="D61" i="5"/>
  <c r="E61" i="5"/>
  <c r="F61" i="5"/>
  <c r="I61" i="5"/>
  <c r="J61" i="5" s="1"/>
  <c r="D62" i="5"/>
  <c r="E62" i="5"/>
  <c r="F62" i="5"/>
  <c r="H62" i="5" s="1"/>
  <c r="D63" i="5"/>
  <c r="E63" i="5"/>
  <c r="D64" i="5"/>
  <c r="I64" i="5" s="1"/>
  <c r="F64" i="5"/>
  <c r="H64" i="5" s="1"/>
  <c r="E64" i="5"/>
  <c r="J64" i="5"/>
  <c r="G64" i="5"/>
  <c r="D65" i="5"/>
  <c r="E65" i="5"/>
  <c r="I65" i="5"/>
  <c r="J65" i="5" s="1"/>
  <c r="D66" i="5"/>
  <c r="E66" i="5"/>
  <c r="F66" i="5"/>
  <c r="D67" i="5"/>
  <c r="I67" i="5" s="1"/>
  <c r="J67" i="5" s="1"/>
  <c r="E67" i="5"/>
  <c r="D68" i="5"/>
  <c r="I68" i="5" s="1"/>
  <c r="J68" i="5" s="1"/>
  <c r="E68" i="5"/>
  <c r="D69" i="5"/>
  <c r="E69" i="5"/>
  <c r="D70" i="5"/>
  <c r="I70" i="5" s="1"/>
  <c r="J70" i="5" s="1"/>
  <c r="E70" i="5"/>
  <c r="F70" i="5"/>
  <c r="H70" i="5" s="1"/>
  <c r="D71" i="5"/>
  <c r="F71" i="5" s="1"/>
  <c r="E71" i="5"/>
  <c r="I71" i="5"/>
  <c r="J71" i="5" s="1"/>
  <c r="D72" i="5"/>
  <c r="E72" i="5"/>
  <c r="I72" i="5"/>
  <c r="J72" i="5" s="1"/>
  <c r="D73" i="5"/>
  <c r="E73" i="5"/>
  <c r="D74" i="5"/>
  <c r="E74" i="5"/>
  <c r="F74" i="5"/>
  <c r="H74" i="5" s="1"/>
  <c r="D75" i="5"/>
  <c r="G75" i="5" s="1"/>
  <c r="E75" i="5"/>
  <c r="I75" i="5"/>
  <c r="J75" i="5" s="1"/>
  <c r="F75" i="5"/>
  <c r="H75" i="5" s="1"/>
  <c r="D76" i="5"/>
  <c r="I76" i="5"/>
  <c r="J76" i="5" s="1"/>
  <c r="E76" i="5"/>
  <c r="D77" i="5"/>
  <c r="E77" i="5"/>
  <c r="D78" i="5"/>
  <c r="E78" i="5"/>
  <c r="I78" i="5"/>
  <c r="J78" i="5" s="1"/>
  <c r="D79" i="5"/>
  <c r="G79" i="5" s="1"/>
  <c r="E79" i="5"/>
  <c r="F79" i="5"/>
  <c r="H79" i="5" s="1"/>
  <c r="I79" i="5"/>
  <c r="J79" i="5" s="1"/>
  <c r="D80" i="5"/>
  <c r="F80" i="5" s="1"/>
  <c r="E80" i="5"/>
  <c r="D81" i="5"/>
  <c r="E81" i="5"/>
  <c r="I81" i="5"/>
  <c r="J81" i="5" s="1"/>
  <c r="F81" i="5"/>
  <c r="H81" i="5" s="1"/>
  <c r="D82" i="5"/>
  <c r="E82" i="5"/>
  <c r="F82" i="5"/>
  <c r="H82" i="5" s="1"/>
  <c r="I82" i="5"/>
  <c r="J82" i="5" s="1"/>
  <c r="D83" i="5"/>
  <c r="I83" i="5" s="1"/>
  <c r="J83" i="5" s="1"/>
  <c r="E83" i="5"/>
  <c r="F83" i="5"/>
  <c r="H83" i="5" s="1"/>
  <c r="D84" i="5"/>
  <c r="E84" i="5"/>
  <c r="I84" i="5"/>
  <c r="J84" i="5"/>
  <c r="F84" i="5"/>
  <c r="H84" i="5"/>
  <c r="G84" i="5"/>
  <c r="D85" i="5"/>
  <c r="I85" i="5"/>
  <c r="E85" i="5"/>
  <c r="J85" i="5"/>
  <c r="D86" i="5"/>
  <c r="E86" i="5"/>
  <c r="F86" i="5"/>
  <c r="H86" i="5"/>
  <c r="G86" i="5"/>
  <c r="I86" i="5"/>
  <c r="J86" i="5"/>
  <c r="D87" i="5"/>
  <c r="F87" i="5"/>
  <c r="H87" i="5"/>
  <c r="E87" i="5"/>
  <c r="G87" i="5"/>
  <c r="I87" i="5"/>
  <c r="J87" i="5"/>
  <c r="D88" i="5"/>
  <c r="E88" i="5"/>
  <c r="I88" i="5"/>
  <c r="J88" i="5"/>
  <c r="D89" i="5"/>
  <c r="F89" i="5"/>
  <c r="H89" i="5"/>
  <c r="E89" i="5"/>
  <c r="D90" i="5"/>
  <c r="E90" i="5"/>
  <c r="F90" i="5"/>
  <c r="G90" i="5"/>
  <c r="I90" i="5"/>
  <c r="J90" i="5"/>
  <c r="D91" i="5"/>
  <c r="E91" i="5"/>
  <c r="F91" i="5"/>
  <c r="H91" i="5"/>
  <c r="I91" i="5"/>
  <c r="J91" i="5"/>
  <c r="D92" i="5"/>
  <c r="E92" i="5"/>
  <c r="F92" i="5"/>
  <c r="H92" i="5"/>
  <c r="I92" i="5"/>
  <c r="J92" i="5"/>
  <c r="D93" i="5"/>
  <c r="E93" i="5"/>
  <c r="F93" i="5"/>
  <c r="H93" i="5"/>
  <c r="I93" i="5"/>
  <c r="J93" i="5"/>
  <c r="D94" i="5"/>
  <c r="E94" i="5"/>
  <c r="F94" i="5"/>
  <c r="H94" i="5"/>
  <c r="D95" i="5"/>
  <c r="F95" i="5"/>
  <c r="E95" i="5"/>
  <c r="I95" i="5"/>
  <c r="J95" i="5"/>
  <c r="D96" i="5"/>
  <c r="F96" i="5"/>
  <c r="E96" i="5"/>
  <c r="G96" i="5"/>
  <c r="H96" i="5"/>
  <c r="D97" i="5"/>
  <c r="F97" i="5"/>
  <c r="H97" i="5"/>
  <c r="E97" i="5"/>
  <c r="G97" i="5"/>
  <c r="D98" i="5"/>
  <c r="E98" i="5"/>
  <c r="I98" i="5"/>
  <c r="J98" i="5"/>
  <c r="F98" i="5"/>
  <c r="G98" i="5"/>
  <c r="H98" i="5"/>
  <c r="D99" i="5"/>
  <c r="E99" i="5"/>
  <c r="I99" i="5"/>
  <c r="J99" i="5"/>
  <c r="D100" i="5"/>
  <c r="E100" i="5"/>
  <c r="I100" i="5"/>
  <c r="J100" i="5"/>
  <c r="F100" i="5"/>
  <c r="H100" i="5"/>
  <c r="D101" i="5"/>
  <c r="E101" i="5"/>
  <c r="F101" i="5"/>
  <c r="H101" i="5"/>
  <c r="I101" i="5"/>
  <c r="J101" i="5"/>
  <c r="D102" i="5"/>
  <c r="F102" i="5"/>
  <c r="H102" i="5"/>
  <c r="E102" i="5"/>
  <c r="D103" i="5"/>
  <c r="E103" i="5"/>
  <c r="F103" i="5"/>
  <c r="H103" i="5"/>
  <c r="I103" i="5"/>
  <c r="J103" i="5"/>
  <c r="D104" i="5"/>
  <c r="F104" i="5"/>
  <c r="E104" i="5"/>
  <c r="I104" i="5"/>
  <c r="G104" i="5"/>
  <c r="H104" i="5"/>
  <c r="J104" i="5"/>
  <c r="D105" i="5"/>
  <c r="F105" i="5"/>
  <c r="E105" i="5"/>
  <c r="D106" i="5"/>
  <c r="E106" i="5"/>
  <c r="I106" i="5"/>
  <c r="F106" i="5"/>
  <c r="H106" i="5"/>
  <c r="G106" i="5"/>
  <c r="J106" i="5"/>
  <c r="D107" i="5"/>
  <c r="F107" i="5"/>
  <c r="H107" i="5"/>
  <c r="E107" i="5"/>
  <c r="D108" i="5"/>
  <c r="F108" i="5"/>
  <c r="H108" i="5"/>
  <c r="E108" i="5"/>
  <c r="D109" i="5"/>
  <c r="F109" i="5"/>
  <c r="E109" i="5"/>
  <c r="G109" i="5"/>
  <c r="H109" i="5"/>
  <c r="D110" i="5"/>
  <c r="F110" i="5"/>
  <c r="H110" i="5"/>
  <c r="E110" i="5"/>
  <c r="I110" i="5"/>
  <c r="J110" i="5"/>
  <c r="G110" i="5"/>
  <c r="D111" i="5"/>
  <c r="F111" i="5"/>
  <c r="H111" i="5"/>
  <c r="E111" i="5"/>
  <c r="D112" i="5"/>
  <c r="F112" i="5"/>
  <c r="H112" i="5"/>
  <c r="E112" i="5"/>
  <c r="D113" i="5"/>
  <c r="E113" i="5"/>
  <c r="I113" i="5"/>
  <c r="F113" i="5"/>
  <c r="H113" i="5"/>
  <c r="J113" i="5"/>
  <c r="D114" i="5"/>
  <c r="E114" i="5"/>
  <c r="F114" i="5"/>
  <c r="I114" i="5"/>
  <c r="J114" i="5"/>
  <c r="D115" i="5"/>
  <c r="E115" i="5"/>
  <c r="I115" i="5"/>
  <c r="F115" i="5"/>
  <c r="H115" i="5"/>
  <c r="J115" i="5"/>
  <c r="D116" i="5"/>
  <c r="I116" i="5"/>
  <c r="J116" i="5"/>
  <c r="E116" i="5"/>
  <c r="F116" i="5"/>
  <c r="H116" i="5"/>
  <c r="G116" i="5"/>
  <c r="D117" i="5"/>
  <c r="I117" i="5"/>
  <c r="E117" i="5"/>
  <c r="J117" i="5"/>
  <c r="D118" i="5"/>
  <c r="E118" i="5"/>
  <c r="F118" i="5"/>
  <c r="H118" i="5"/>
  <c r="G118" i="5"/>
  <c r="I118" i="5"/>
  <c r="J118" i="5"/>
  <c r="D119" i="5"/>
  <c r="F119" i="5"/>
  <c r="H119" i="5"/>
  <c r="E119" i="5"/>
  <c r="G119" i="5"/>
  <c r="I119" i="5"/>
  <c r="J119" i="5"/>
  <c r="D120" i="5"/>
  <c r="E120" i="5"/>
  <c r="D121" i="5"/>
  <c r="E121" i="5"/>
  <c r="F121" i="5"/>
  <c r="H121" i="5"/>
  <c r="G121" i="5"/>
  <c r="D122" i="5"/>
  <c r="E122" i="5"/>
  <c r="I122" i="5"/>
  <c r="J122" i="5"/>
  <c r="F122" i="5"/>
  <c r="H122" i="5"/>
  <c r="D123" i="5"/>
  <c r="E123" i="5"/>
  <c r="D124" i="5"/>
  <c r="I124" i="5"/>
  <c r="E124" i="5"/>
  <c r="F124" i="5"/>
  <c r="H124" i="5"/>
  <c r="J124" i="5"/>
  <c r="D125" i="5"/>
  <c r="E125" i="5"/>
  <c r="F125" i="5"/>
  <c r="H125" i="5"/>
  <c r="G125" i="5"/>
  <c r="I125" i="5"/>
  <c r="J125" i="5"/>
  <c r="D126" i="5"/>
  <c r="F126" i="5"/>
  <c r="H126" i="5"/>
  <c r="E126" i="5"/>
  <c r="I126" i="5"/>
  <c r="J126" i="5"/>
  <c r="D127" i="5"/>
  <c r="F127" i="5"/>
  <c r="H127" i="5"/>
  <c r="E127" i="5"/>
  <c r="I127" i="5"/>
  <c r="J127" i="5"/>
  <c r="D128" i="5"/>
  <c r="F128" i="5"/>
  <c r="H128" i="5"/>
  <c r="E128" i="5"/>
  <c r="D129" i="5"/>
  <c r="E129" i="5"/>
  <c r="F129" i="5"/>
  <c r="H129" i="5"/>
  <c r="G129" i="5"/>
  <c r="D130" i="5"/>
  <c r="E130" i="5"/>
  <c r="I130" i="5"/>
  <c r="J130" i="5"/>
  <c r="D131" i="5"/>
  <c r="F131" i="5"/>
  <c r="E131" i="5"/>
  <c r="I131" i="5"/>
  <c r="J131" i="5"/>
  <c r="G131" i="5"/>
  <c r="H131" i="5"/>
  <c r="D132" i="5"/>
  <c r="E132" i="5"/>
  <c r="D133" i="5"/>
  <c r="E133" i="5"/>
  <c r="F133" i="5"/>
  <c r="I133" i="5"/>
  <c r="J133" i="5"/>
  <c r="D134" i="5"/>
  <c r="E134" i="5"/>
  <c r="D135" i="5"/>
  <c r="F135" i="5"/>
  <c r="H135" i="5"/>
  <c r="E135" i="5"/>
  <c r="D136" i="5"/>
  <c r="F136" i="5"/>
  <c r="H136" i="5"/>
  <c r="E136" i="5"/>
  <c r="D137" i="5"/>
  <c r="E137" i="5"/>
  <c r="I137" i="5"/>
  <c r="J137" i="5"/>
  <c r="F137" i="5"/>
  <c r="H137" i="5"/>
  <c r="G137" i="5"/>
  <c r="D138" i="5"/>
  <c r="E138" i="5"/>
  <c r="I138" i="5"/>
  <c r="J138" i="5"/>
  <c r="F138" i="5"/>
  <c r="H138" i="5"/>
  <c r="D139" i="5"/>
  <c r="E139" i="5"/>
  <c r="I139" i="5"/>
  <c r="J139" i="5"/>
  <c r="D140" i="5"/>
  <c r="I140" i="5"/>
  <c r="E140" i="5"/>
  <c r="F140" i="5"/>
  <c r="H140" i="5"/>
  <c r="J140" i="5"/>
  <c r="D141" i="5"/>
  <c r="E141" i="5"/>
  <c r="F141" i="5"/>
  <c r="H141" i="5"/>
  <c r="G141" i="5"/>
  <c r="I141" i="5"/>
  <c r="J141" i="5"/>
  <c r="D142" i="5"/>
  <c r="F142" i="5"/>
  <c r="H142" i="5"/>
  <c r="E142" i="5"/>
  <c r="D143" i="5"/>
  <c r="F143" i="5"/>
  <c r="H143" i="5"/>
  <c r="E143" i="5"/>
  <c r="D144" i="5"/>
  <c r="F144" i="5"/>
  <c r="H144" i="5"/>
  <c r="E144" i="5"/>
  <c r="D145" i="5"/>
  <c r="E145" i="5"/>
  <c r="F145" i="5"/>
  <c r="H145" i="5"/>
  <c r="G145" i="5"/>
  <c r="D146" i="5"/>
  <c r="E146" i="5"/>
  <c r="I146" i="5"/>
  <c r="J146" i="5"/>
  <c r="D147" i="5"/>
  <c r="F147" i="5"/>
  <c r="E147" i="5"/>
  <c r="I147" i="5"/>
  <c r="J147" i="5"/>
  <c r="G147" i="5"/>
  <c r="H147" i="5"/>
  <c r="D148" i="5"/>
  <c r="E148" i="5"/>
  <c r="D149" i="5"/>
  <c r="E149" i="5"/>
  <c r="F149" i="5"/>
  <c r="I149" i="5"/>
  <c r="J149" i="5"/>
  <c r="D150" i="5"/>
  <c r="F150" i="5"/>
  <c r="H150" i="5"/>
  <c r="E150" i="5"/>
  <c r="I150" i="5"/>
  <c r="J150" i="5"/>
  <c r="D151" i="5"/>
  <c r="F151" i="5"/>
  <c r="H151" i="5"/>
  <c r="E151" i="5"/>
  <c r="I151" i="5"/>
  <c r="J151" i="5"/>
  <c r="D152" i="5"/>
  <c r="F152" i="5"/>
  <c r="E152" i="5"/>
  <c r="D153" i="5"/>
  <c r="E153" i="5"/>
  <c r="I153" i="5"/>
  <c r="J153" i="5"/>
  <c r="F153" i="5"/>
  <c r="H153" i="5"/>
  <c r="G153" i="5"/>
  <c r="D154" i="5"/>
  <c r="E154" i="5"/>
  <c r="I154" i="5"/>
  <c r="J154" i="5"/>
  <c r="F154" i="5"/>
  <c r="H154" i="5"/>
  <c r="D155" i="5"/>
  <c r="E155" i="5"/>
  <c r="D156" i="5"/>
  <c r="I156" i="5"/>
  <c r="E156" i="5"/>
  <c r="F156" i="5"/>
  <c r="H156" i="5"/>
  <c r="J156" i="5"/>
  <c r="D157" i="5"/>
  <c r="E157" i="5"/>
  <c r="F157" i="5"/>
  <c r="H157" i="5"/>
  <c r="G157" i="5"/>
  <c r="I157" i="5"/>
  <c r="J157" i="5"/>
  <c r="D158" i="5"/>
  <c r="F158" i="5"/>
  <c r="H158" i="5"/>
  <c r="E158" i="5"/>
  <c r="I158" i="5"/>
  <c r="J158" i="5"/>
  <c r="D159" i="5"/>
  <c r="F159" i="5"/>
  <c r="H159" i="5"/>
  <c r="E159" i="5"/>
  <c r="D160" i="5"/>
  <c r="F160" i="5"/>
  <c r="H160" i="5"/>
  <c r="E160" i="5"/>
  <c r="I160" i="5"/>
  <c r="J160" i="5"/>
  <c r="D161" i="5"/>
  <c r="E161" i="5"/>
  <c r="F161" i="5"/>
  <c r="H161" i="5"/>
  <c r="G161" i="5"/>
  <c r="I161" i="5"/>
  <c r="J161" i="5"/>
  <c r="D162" i="5"/>
  <c r="E162" i="5"/>
  <c r="I162" i="5"/>
  <c r="J162" i="5"/>
  <c r="F162" i="5"/>
  <c r="H162" i="5"/>
  <c r="D163" i="5"/>
  <c r="I163" i="5"/>
  <c r="J163" i="5"/>
  <c r="E163" i="5"/>
  <c r="D164" i="5"/>
  <c r="I164" i="5"/>
  <c r="E164" i="5"/>
  <c r="F164" i="5"/>
  <c r="H164" i="5"/>
  <c r="G164" i="5"/>
  <c r="J164" i="5"/>
  <c r="D165" i="5"/>
  <c r="E165" i="5"/>
  <c r="I165" i="5"/>
  <c r="J165" i="5"/>
  <c r="D166" i="5"/>
  <c r="E166" i="5"/>
  <c r="I166" i="5"/>
  <c r="J166" i="5"/>
  <c r="F166" i="5"/>
  <c r="G166" i="5"/>
  <c r="D167" i="5"/>
  <c r="E167" i="5"/>
  <c r="F167" i="5"/>
  <c r="H167" i="5"/>
  <c r="G167" i="5"/>
  <c r="I167" i="5"/>
  <c r="J167" i="5"/>
  <c r="D168" i="5"/>
  <c r="E168" i="5"/>
  <c r="I168" i="5"/>
  <c r="J168" i="5"/>
  <c r="F168" i="5"/>
  <c r="H168" i="5"/>
  <c r="D169" i="5"/>
  <c r="E169" i="5"/>
  <c r="D170" i="5"/>
  <c r="I170" i="5"/>
  <c r="E170" i="5"/>
  <c r="F170" i="5"/>
  <c r="H170" i="5"/>
  <c r="J170" i="5"/>
  <c r="D171" i="5"/>
  <c r="E171" i="5"/>
  <c r="I171" i="5"/>
  <c r="J171" i="5"/>
  <c r="F171" i="5"/>
  <c r="H171" i="5"/>
  <c r="G171" i="5"/>
  <c r="D172" i="5"/>
  <c r="E172" i="5"/>
  <c r="I172" i="5"/>
  <c r="J172" i="5"/>
  <c r="D173" i="5"/>
  <c r="F173" i="5"/>
  <c r="E173" i="5"/>
  <c r="I173" i="5"/>
  <c r="J173" i="5"/>
  <c r="G173" i="5"/>
  <c r="H173" i="5"/>
  <c r="D174" i="5"/>
  <c r="E174" i="5"/>
  <c r="D175" i="5"/>
  <c r="E175" i="5"/>
  <c r="F175" i="5"/>
  <c r="D176" i="5"/>
  <c r="E176" i="5"/>
  <c r="D177" i="5"/>
  <c r="F177" i="5"/>
  <c r="H177" i="5"/>
  <c r="E177" i="5"/>
  <c r="I177" i="5"/>
  <c r="J177" i="5"/>
  <c r="G177" i="5"/>
  <c r="D178" i="5"/>
  <c r="I178" i="5"/>
  <c r="J178" i="5"/>
  <c r="E178" i="5"/>
  <c r="D179" i="5"/>
  <c r="E179" i="5"/>
  <c r="I179" i="5"/>
  <c r="J179" i="5"/>
  <c r="F179" i="5"/>
  <c r="H179" i="5"/>
  <c r="G179" i="5"/>
  <c r="D180" i="5"/>
  <c r="E180" i="5"/>
  <c r="I180" i="5"/>
  <c r="J180" i="5"/>
  <c r="F180" i="5"/>
  <c r="H180" i="5"/>
  <c r="D181" i="5"/>
  <c r="E181" i="5"/>
  <c r="I181" i="5"/>
  <c r="J181" i="5"/>
  <c r="D182" i="5"/>
  <c r="E182" i="5"/>
  <c r="I182" i="5"/>
  <c r="F182" i="5"/>
  <c r="H182" i="5"/>
  <c r="G182" i="5"/>
  <c r="J182" i="5"/>
  <c r="D183" i="5"/>
  <c r="E183" i="5"/>
  <c r="F183" i="5"/>
  <c r="H183" i="5"/>
  <c r="G183" i="5"/>
  <c r="I183" i="5"/>
  <c r="J183" i="5"/>
  <c r="D184" i="5"/>
  <c r="E184" i="5"/>
  <c r="I184" i="5"/>
  <c r="J184" i="5"/>
  <c r="F184" i="5"/>
  <c r="H184" i="5"/>
  <c r="D185" i="5"/>
  <c r="E185" i="5"/>
  <c r="I185" i="5"/>
  <c r="J185" i="5"/>
  <c r="D186" i="5"/>
  <c r="I186" i="5"/>
  <c r="E186" i="5"/>
  <c r="F186" i="5"/>
  <c r="H186" i="5"/>
  <c r="J186" i="5"/>
  <c r="D187" i="5"/>
  <c r="E187" i="5"/>
  <c r="I187" i="5"/>
  <c r="J187" i="5"/>
  <c r="F187" i="5"/>
  <c r="H187" i="5"/>
  <c r="D188" i="5"/>
  <c r="E188" i="5"/>
  <c r="I188" i="5"/>
  <c r="J188" i="5"/>
  <c r="D189" i="5"/>
  <c r="F189" i="5"/>
  <c r="E189" i="5"/>
  <c r="I189" i="5"/>
  <c r="J189" i="5"/>
  <c r="G189" i="5"/>
  <c r="H189" i="5"/>
  <c r="D190" i="5"/>
  <c r="E190" i="5"/>
  <c r="D191" i="5"/>
  <c r="E191" i="5"/>
  <c r="F191" i="5"/>
  <c r="D192" i="5"/>
  <c r="I192" i="5"/>
  <c r="J192" i="5"/>
  <c r="E192" i="5"/>
  <c r="D193" i="5"/>
  <c r="F193" i="5"/>
  <c r="H193" i="5"/>
  <c r="E193" i="5"/>
  <c r="I193" i="5"/>
  <c r="J193" i="5"/>
  <c r="G193" i="5"/>
  <c r="D194" i="5"/>
  <c r="E194" i="5"/>
  <c r="D195" i="5"/>
  <c r="E195" i="5"/>
  <c r="F195" i="5"/>
  <c r="H195" i="5"/>
  <c r="G195" i="5"/>
  <c r="D196" i="5"/>
  <c r="E196" i="5"/>
  <c r="I196" i="5"/>
  <c r="J196" i="5"/>
  <c r="F196" i="5"/>
  <c r="H196" i="5"/>
  <c r="D197" i="5"/>
  <c r="E197" i="5"/>
  <c r="I197" i="5"/>
  <c r="J197" i="5"/>
  <c r="D198" i="5"/>
  <c r="E198" i="5"/>
  <c r="I198" i="5"/>
  <c r="J198" i="5"/>
  <c r="F198" i="5"/>
  <c r="H198" i="5"/>
  <c r="D199" i="5"/>
  <c r="E199" i="5"/>
  <c r="F199" i="5"/>
  <c r="H199" i="5"/>
  <c r="G199" i="5"/>
  <c r="I199" i="5"/>
  <c r="J199" i="5"/>
  <c r="D200" i="5"/>
  <c r="E200" i="5"/>
  <c r="I200" i="5"/>
  <c r="J200" i="5"/>
  <c r="F200" i="5"/>
  <c r="H200" i="5"/>
  <c r="D201" i="5"/>
  <c r="E201" i="5"/>
  <c r="I201" i="5"/>
  <c r="J201" i="5"/>
  <c r="D202" i="5"/>
  <c r="G202" i="5"/>
  <c r="E202" i="5"/>
  <c r="I202" i="5"/>
  <c r="J202" i="5"/>
  <c r="F202" i="5"/>
  <c r="H202" i="5"/>
  <c r="D203" i="5"/>
  <c r="E203" i="5"/>
  <c r="I203" i="5"/>
  <c r="F203" i="5"/>
  <c r="H203" i="5"/>
  <c r="G203" i="5"/>
  <c r="J203" i="5"/>
  <c r="D204" i="5"/>
  <c r="E204" i="5"/>
  <c r="I204" i="5"/>
  <c r="J204" i="5"/>
  <c r="D205" i="5"/>
  <c r="F205" i="5"/>
  <c r="E205" i="5"/>
  <c r="I205" i="5"/>
  <c r="J205" i="5"/>
  <c r="G205" i="5"/>
  <c r="H205" i="5"/>
  <c r="D206" i="5"/>
  <c r="E206" i="5"/>
  <c r="D207" i="5"/>
  <c r="E207" i="5"/>
  <c r="F207" i="5"/>
  <c r="D208" i="5"/>
  <c r="E208" i="5"/>
  <c r="F208" i="5"/>
  <c r="H208" i="5"/>
  <c r="D209" i="5"/>
  <c r="F209" i="5"/>
  <c r="H209" i="5"/>
  <c r="E209" i="5"/>
  <c r="I209" i="5"/>
  <c r="J209" i="5"/>
  <c r="G209" i="5"/>
  <c r="D210" i="5"/>
  <c r="F210" i="5"/>
  <c r="E210" i="5"/>
  <c r="G210" i="5"/>
  <c r="H210" i="5"/>
  <c r="D211" i="5"/>
  <c r="E211" i="5"/>
  <c r="F211" i="5"/>
  <c r="H211" i="5"/>
  <c r="G211" i="5"/>
  <c r="I211" i="5"/>
  <c r="J211" i="5"/>
  <c r="D212" i="5"/>
  <c r="E212" i="5"/>
  <c r="I212" i="5"/>
  <c r="J212" i="5"/>
  <c r="F212" i="5"/>
  <c r="H212" i="5"/>
  <c r="D213" i="5"/>
  <c r="I213" i="5"/>
  <c r="E213" i="5"/>
  <c r="J213" i="5"/>
  <c r="D214" i="5"/>
  <c r="E214" i="5"/>
  <c r="I214" i="5"/>
  <c r="J214" i="5"/>
  <c r="F214" i="5"/>
  <c r="H214" i="5"/>
  <c r="D215" i="5"/>
  <c r="F215" i="5"/>
  <c r="H215" i="5"/>
  <c r="E215" i="5"/>
  <c r="D216" i="5"/>
  <c r="F216" i="5"/>
  <c r="E216" i="5"/>
  <c r="I216" i="5"/>
  <c r="J216" i="5"/>
  <c r="G216" i="5"/>
  <c r="H216" i="5"/>
  <c r="D217" i="5"/>
  <c r="F217" i="5"/>
  <c r="H217" i="5"/>
  <c r="E217" i="5"/>
  <c r="D218" i="5"/>
  <c r="E218" i="5"/>
  <c r="I218" i="5"/>
  <c r="J218" i="5"/>
  <c r="F218" i="5"/>
  <c r="H218" i="5"/>
  <c r="D219" i="5"/>
  <c r="I219" i="5"/>
  <c r="J219" i="5"/>
  <c r="E219" i="5"/>
  <c r="F219" i="5"/>
  <c r="H219" i="5"/>
  <c r="D220" i="5"/>
  <c r="F220" i="5"/>
  <c r="H220" i="5"/>
  <c r="E220" i="5"/>
  <c r="I220" i="5"/>
  <c r="J220" i="5"/>
  <c r="D221" i="5"/>
  <c r="I221" i="5"/>
  <c r="J221" i="5"/>
  <c r="E221" i="5"/>
  <c r="D222" i="5"/>
  <c r="E222" i="5"/>
  <c r="F222" i="5"/>
  <c r="H222" i="5"/>
  <c r="G222" i="5"/>
  <c r="I222" i="5"/>
  <c r="J222" i="5"/>
  <c r="D223" i="5"/>
  <c r="E223" i="5"/>
  <c r="I223" i="5"/>
  <c r="J223" i="5"/>
  <c r="F223" i="5"/>
  <c r="H223" i="5"/>
  <c r="D224" i="5"/>
  <c r="F224" i="5"/>
  <c r="H224" i="5"/>
  <c r="E224" i="5"/>
  <c r="D225" i="5"/>
  <c r="E225" i="5"/>
  <c r="I225" i="5"/>
  <c r="F225" i="5"/>
  <c r="G225" i="5"/>
  <c r="J225" i="5"/>
  <c r="D226" i="5"/>
  <c r="E226" i="5"/>
  <c r="F226" i="5"/>
  <c r="H226" i="5"/>
  <c r="G226" i="5"/>
  <c r="I226" i="5"/>
  <c r="J226" i="5"/>
  <c r="D227" i="5"/>
  <c r="F227" i="5"/>
  <c r="H227" i="5"/>
  <c r="E227" i="5"/>
  <c r="I227" i="5"/>
  <c r="J227" i="5"/>
  <c r="D228" i="5"/>
  <c r="F228" i="5"/>
  <c r="E228" i="5"/>
  <c r="H228" i="5"/>
  <c r="I228" i="5"/>
  <c r="J228" i="5"/>
  <c r="D229" i="5"/>
  <c r="I229" i="5"/>
  <c r="E229" i="5"/>
  <c r="F229" i="5"/>
  <c r="H229" i="5"/>
  <c r="J229" i="5"/>
  <c r="D230" i="5"/>
  <c r="E230" i="5"/>
  <c r="F230" i="5"/>
  <c r="H230" i="5"/>
  <c r="D231" i="5"/>
  <c r="E231" i="5"/>
  <c r="D232" i="5"/>
  <c r="F232" i="5"/>
  <c r="E232" i="5"/>
  <c r="I232" i="5"/>
  <c r="J232" i="5"/>
  <c r="G232" i="5"/>
  <c r="H232" i="5"/>
  <c r="D233" i="5"/>
  <c r="F233" i="5"/>
  <c r="H233" i="5"/>
  <c r="E233" i="5"/>
  <c r="D234" i="5"/>
  <c r="E234" i="5"/>
  <c r="F234" i="5"/>
  <c r="H234" i="5"/>
  <c r="D235" i="5"/>
  <c r="E235" i="5"/>
  <c r="I235" i="5"/>
  <c r="J235" i="5"/>
  <c r="D236" i="5"/>
  <c r="F236" i="5"/>
  <c r="H236" i="5"/>
  <c r="E236" i="5"/>
  <c r="I236" i="5"/>
  <c r="J236" i="5"/>
  <c r="G236" i="5"/>
  <c r="D237" i="5"/>
  <c r="I237" i="5"/>
  <c r="J237" i="5"/>
  <c r="E237" i="5"/>
  <c r="F237" i="5"/>
  <c r="H237" i="5"/>
  <c r="G237" i="5"/>
  <c r="D238" i="5"/>
  <c r="E238" i="5"/>
  <c r="F238" i="5"/>
  <c r="H238" i="5"/>
  <c r="G238" i="5"/>
  <c r="I238" i="5"/>
  <c r="J238" i="5"/>
  <c r="D239" i="5"/>
  <c r="E239" i="5"/>
  <c r="I239" i="5"/>
  <c r="J239" i="5"/>
  <c r="F239" i="5"/>
  <c r="H239" i="5"/>
  <c r="D240" i="5"/>
  <c r="F240" i="5"/>
  <c r="H240" i="5"/>
  <c r="E240" i="5"/>
  <c r="I240" i="5"/>
  <c r="J240" i="5"/>
  <c r="D241" i="5"/>
  <c r="E241" i="5"/>
  <c r="I241" i="5"/>
  <c r="J241" i="5"/>
  <c r="F241" i="5"/>
  <c r="D242" i="5"/>
  <c r="E242" i="5"/>
  <c r="F242" i="5"/>
  <c r="H242" i="5"/>
  <c r="G242" i="5"/>
  <c r="I242" i="5"/>
  <c r="J242" i="5"/>
  <c r="D243" i="5"/>
  <c r="E243" i="5"/>
  <c r="F243" i="5"/>
  <c r="H243" i="5"/>
  <c r="I243" i="5"/>
  <c r="J243" i="5"/>
  <c r="D244" i="5"/>
  <c r="E244" i="5"/>
  <c r="D245" i="5"/>
  <c r="E245" i="5"/>
  <c r="D246" i="5"/>
  <c r="E246" i="5"/>
  <c r="I246" i="5"/>
  <c r="F246" i="5"/>
  <c r="H246" i="5"/>
  <c r="G246" i="5"/>
  <c r="J246" i="5"/>
  <c r="D247" i="5"/>
  <c r="E247" i="5"/>
  <c r="I247" i="5"/>
  <c r="J247" i="5"/>
  <c r="D248" i="5"/>
  <c r="F248" i="5"/>
  <c r="E248" i="5"/>
  <c r="I248" i="5"/>
  <c r="J248" i="5"/>
  <c r="G248" i="5"/>
  <c r="H248" i="5"/>
  <c r="D249" i="5"/>
  <c r="E249" i="5"/>
  <c r="D250" i="5"/>
  <c r="E250" i="5"/>
  <c r="F250" i="5"/>
  <c r="I250" i="5"/>
  <c r="J250" i="5"/>
  <c r="D251" i="5"/>
  <c r="E251" i="5"/>
  <c r="F251" i="5"/>
  <c r="H251" i="5"/>
  <c r="D252" i="5"/>
  <c r="E252" i="5"/>
  <c r="D253" i="5"/>
  <c r="F253" i="5"/>
  <c r="H253" i="5"/>
  <c r="E253" i="5"/>
  <c r="G253" i="5"/>
  <c r="D254" i="5"/>
  <c r="E254" i="5"/>
  <c r="F254" i="5"/>
  <c r="H254" i="5"/>
  <c r="G254" i="5"/>
  <c r="D255" i="5"/>
  <c r="E255" i="5"/>
  <c r="I255" i="5"/>
  <c r="J255" i="5"/>
  <c r="F255" i="5"/>
  <c r="H255" i="5"/>
  <c r="D256" i="5"/>
  <c r="I256" i="5"/>
  <c r="J256" i="5"/>
  <c r="E256" i="5"/>
  <c r="D257" i="5"/>
  <c r="I257" i="5"/>
  <c r="E257" i="5"/>
  <c r="F257" i="5"/>
  <c r="H257" i="5"/>
  <c r="G257" i="5"/>
  <c r="J257" i="5"/>
  <c r="D258" i="5"/>
  <c r="E258" i="5"/>
  <c r="F258" i="5"/>
  <c r="H258" i="5"/>
  <c r="G258" i="5"/>
  <c r="I258" i="5"/>
  <c r="J258" i="5"/>
  <c r="D259" i="5"/>
  <c r="E259" i="5"/>
  <c r="F259" i="5"/>
  <c r="H259" i="5"/>
  <c r="D260" i="5"/>
  <c r="E260" i="5"/>
  <c r="I260" i="5"/>
  <c r="J260" i="5"/>
  <c r="D261" i="5"/>
  <c r="G261" i="5"/>
  <c r="E261" i="5"/>
  <c r="I261" i="5"/>
  <c r="F261" i="5"/>
  <c r="H261" i="5"/>
  <c r="J261" i="5"/>
  <c r="D262" i="5"/>
  <c r="E262" i="5"/>
  <c r="F262" i="5"/>
  <c r="H262" i="5"/>
  <c r="D263" i="5"/>
  <c r="E263" i="5"/>
  <c r="I263" i="5"/>
  <c r="J263" i="5"/>
  <c r="D264" i="5"/>
  <c r="F264" i="5"/>
  <c r="E264" i="5"/>
  <c r="I264" i="5"/>
  <c r="J264" i="5"/>
  <c r="G264" i="5"/>
  <c r="H264" i="5"/>
  <c r="D265" i="5"/>
  <c r="E265" i="5"/>
  <c r="D266" i="5"/>
  <c r="E266" i="5"/>
  <c r="F266" i="5"/>
  <c r="D267" i="5"/>
  <c r="E267" i="5"/>
  <c r="I267" i="5"/>
  <c r="J267" i="5"/>
  <c r="D268" i="5"/>
  <c r="F268" i="5"/>
  <c r="H268" i="5"/>
  <c r="E268" i="5"/>
  <c r="G268" i="5"/>
  <c r="I268" i="5"/>
  <c r="J268" i="5"/>
  <c r="D269" i="5"/>
  <c r="E269" i="5"/>
  <c r="F269" i="5"/>
  <c r="G269" i="5"/>
  <c r="D270" i="5"/>
  <c r="E270" i="5"/>
  <c r="F270" i="5"/>
  <c r="H270" i="5"/>
  <c r="G270" i="5"/>
  <c r="I270" i="5"/>
  <c r="J270" i="5"/>
  <c r="D271" i="5"/>
  <c r="E271" i="5"/>
  <c r="I271" i="5"/>
  <c r="F271" i="5"/>
  <c r="H271" i="5"/>
  <c r="J271" i="5"/>
  <c r="D272" i="5"/>
  <c r="E272" i="5"/>
  <c r="I272" i="5"/>
  <c r="J272" i="5"/>
  <c r="D273" i="5"/>
  <c r="I273" i="5"/>
  <c r="E273" i="5"/>
  <c r="F273" i="5"/>
  <c r="G273" i="5"/>
  <c r="H273" i="5"/>
  <c r="J273" i="5"/>
  <c r="D274" i="5"/>
  <c r="E274" i="5"/>
  <c r="F274" i="5"/>
  <c r="H274" i="5"/>
  <c r="D275" i="5"/>
  <c r="E275" i="5"/>
  <c r="I275" i="5"/>
  <c r="J275" i="5"/>
  <c r="D276" i="5"/>
  <c r="F276" i="5"/>
  <c r="H276" i="5"/>
  <c r="E276" i="5"/>
  <c r="D277" i="5"/>
  <c r="F277" i="5"/>
  <c r="E277" i="5"/>
  <c r="I277" i="5"/>
  <c r="J277" i="5"/>
  <c r="D278" i="5"/>
  <c r="E278" i="5"/>
  <c r="F278" i="5"/>
  <c r="H278" i="5"/>
  <c r="G278" i="5"/>
  <c r="D279" i="5"/>
  <c r="E279" i="5"/>
  <c r="I279" i="5"/>
  <c r="J279" i="5"/>
  <c r="D280" i="5"/>
  <c r="F280" i="5"/>
  <c r="E280" i="5"/>
  <c r="I280" i="5"/>
  <c r="J280" i="5"/>
  <c r="G280" i="5"/>
  <c r="H280" i="5"/>
  <c r="D281" i="5"/>
  <c r="I281" i="5"/>
  <c r="J281" i="5"/>
  <c r="E281" i="5"/>
  <c r="D282" i="5"/>
  <c r="E282" i="5"/>
  <c r="F282" i="5"/>
  <c r="H282" i="5"/>
  <c r="I282" i="5"/>
  <c r="J282" i="5"/>
  <c r="D283" i="5"/>
  <c r="F283" i="5"/>
  <c r="H283" i="5"/>
  <c r="E283" i="5"/>
  <c r="I283" i="5"/>
  <c r="J283" i="5"/>
  <c r="D284" i="5"/>
  <c r="F284" i="5"/>
  <c r="H284" i="5"/>
  <c r="E284" i="5"/>
  <c r="I284" i="5"/>
  <c r="J284" i="5"/>
  <c r="G284" i="5"/>
  <c r="D285" i="5"/>
  <c r="F285" i="5"/>
  <c r="H285" i="5"/>
  <c r="E285" i="5"/>
  <c r="D286" i="5"/>
  <c r="E286" i="5"/>
  <c r="F286" i="5"/>
  <c r="H286" i="5"/>
  <c r="G286" i="5"/>
  <c r="I286" i="5"/>
  <c r="J286" i="5"/>
  <c r="D287" i="5"/>
  <c r="E287" i="5"/>
  <c r="I287" i="5"/>
  <c r="J287" i="5"/>
  <c r="F287" i="5"/>
  <c r="H287" i="5"/>
  <c r="D288" i="5"/>
  <c r="F288" i="5"/>
  <c r="H288" i="5"/>
  <c r="E288" i="5"/>
  <c r="I288" i="5"/>
  <c r="J288" i="5"/>
  <c r="D289" i="5"/>
  <c r="I289" i="5"/>
  <c r="E289" i="5"/>
  <c r="J289" i="5"/>
  <c r="D290" i="5"/>
  <c r="E290" i="5"/>
  <c r="F290" i="5"/>
  <c r="H290" i="5"/>
  <c r="G290" i="5"/>
  <c r="I290" i="5"/>
  <c r="J290" i="5"/>
  <c r="D291" i="5"/>
  <c r="E291" i="5"/>
  <c r="F291" i="5"/>
  <c r="H291" i="5"/>
  <c r="D292" i="5"/>
  <c r="F292" i="5"/>
  <c r="H292" i="5"/>
  <c r="E292" i="5"/>
  <c r="D293" i="5"/>
  <c r="E293" i="5"/>
  <c r="F293" i="5"/>
  <c r="G293" i="5"/>
  <c r="H293" i="5"/>
  <c r="D294" i="5"/>
  <c r="E294" i="5"/>
  <c r="F294" i="5"/>
  <c r="H294" i="5"/>
  <c r="D295" i="5"/>
  <c r="E295" i="5"/>
  <c r="I295" i="5"/>
  <c r="J295" i="5"/>
  <c r="D296" i="5"/>
  <c r="F296" i="5"/>
  <c r="E296" i="5"/>
  <c r="H296" i="5"/>
  <c r="I296" i="5"/>
  <c r="J296" i="5"/>
  <c r="G277" i="5"/>
  <c r="H277" i="5"/>
  <c r="G294" i="5"/>
  <c r="F252" i="5"/>
  <c r="H252" i="5"/>
  <c r="G263" i="5"/>
  <c r="F263" i="5"/>
  <c r="H263" i="5"/>
  <c r="F244" i="5"/>
  <c r="H244" i="5"/>
  <c r="I244" i="5"/>
  <c r="J244" i="5"/>
  <c r="I234" i="5"/>
  <c r="J234" i="5"/>
  <c r="G291" i="5"/>
  <c r="H269" i="5"/>
  <c r="H266" i="5"/>
  <c r="G266" i="5"/>
  <c r="H250" i="5"/>
  <c r="G250" i="5"/>
  <c r="F249" i="5"/>
  <c r="H249" i="5"/>
  <c r="G249" i="5"/>
  <c r="H241" i="5"/>
  <c r="G241" i="5"/>
  <c r="G287" i="5"/>
  <c r="G282" i="5"/>
  <c r="I266" i="5"/>
  <c r="J266" i="5"/>
  <c r="I265" i="5"/>
  <c r="J265" i="5"/>
  <c r="F265" i="5"/>
  <c r="I245" i="5"/>
  <c r="J245" i="5"/>
  <c r="F245" i="5"/>
  <c r="H245" i="5"/>
  <c r="F279" i="5"/>
  <c r="H279" i="5"/>
  <c r="I278" i="5"/>
  <c r="J278" i="5"/>
  <c r="F272" i="5"/>
  <c r="H272" i="5"/>
  <c r="F256" i="5"/>
  <c r="H256" i="5"/>
  <c r="G283" i="5"/>
  <c r="I276" i="5"/>
  <c r="J276" i="5"/>
  <c r="G296" i="5"/>
  <c r="I293" i="5"/>
  <c r="J293" i="5"/>
  <c r="F289" i="5"/>
  <c r="G285" i="5"/>
  <c r="G267" i="5"/>
  <c r="F267" i="5"/>
  <c r="H267" i="5"/>
  <c r="G262" i="5"/>
  <c r="I259" i="5"/>
  <c r="J259" i="5"/>
  <c r="I292" i="5"/>
  <c r="J292" i="5"/>
  <c r="G292" i="5"/>
  <c r="I291" i="5"/>
  <c r="J291" i="5"/>
  <c r="G281" i="5"/>
  <c r="G276" i="5"/>
  <c r="I274" i="5"/>
  <c r="J274" i="5"/>
  <c r="G259" i="5"/>
  <c r="G251" i="5"/>
  <c r="I251" i="5"/>
  <c r="J251" i="5"/>
  <c r="F295" i="5"/>
  <c r="H295" i="5"/>
  <c r="I294" i="5"/>
  <c r="J294" i="5"/>
  <c r="G288" i="5"/>
  <c r="I285" i="5"/>
  <c r="J285" i="5"/>
  <c r="F281" i="5"/>
  <c r="H281" i="5"/>
  <c r="F275" i="5"/>
  <c r="H275" i="5"/>
  <c r="G274" i="5"/>
  <c r="I262" i="5"/>
  <c r="J262" i="5"/>
  <c r="F260" i="5"/>
  <c r="H260" i="5"/>
  <c r="I254" i="5"/>
  <c r="J254" i="5"/>
  <c r="I252" i="5"/>
  <c r="J252" i="5"/>
  <c r="F247" i="5"/>
  <c r="H247" i="5"/>
  <c r="G244" i="5"/>
  <c r="I249" i="5"/>
  <c r="J249" i="5"/>
  <c r="G230" i="5"/>
  <c r="G220" i="5"/>
  <c r="I217" i="5"/>
  <c r="J217" i="5"/>
  <c r="F213" i="5"/>
  <c r="H213" i="5"/>
  <c r="I206" i="5"/>
  <c r="J206" i="5"/>
  <c r="F206" i="5"/>
  <c r="H206" i="5"/>
  <c r="I190" i="5"/>
  <c r="J190" i="5"/>
  <c r="G187" i="5"/>
  <c r="F185" i="5"/>
  <c r="H185" i="5"/>
  <c r="F174" i="5"/>
  <c r="H174" i="5"/>
  <c r="G174" i="5"/>
  <c r="F169" i="5"/>
  <c r="H169" i="5"/>
  <c r="I169" i="5"/>
  <c r="J169" i="5"/>
  <c r="I215" i="5"/>
  <c r="J215" i="5"/>
  <c r="I194" i="5"/>
  <c r="J194" i="5"/>
  <c r="F194" i="5"/>
  <c r="H194" i="5"/>
  <c r="H191" i="5"/>
  <c r="G191" i="5"/>
  <c r="F190" i="5"/>
  <c r="H190" i="5"/>
  <c r="H175" i="5"/>
  <c r="G175" i="5"/>
  <c r="G233" i="5"/>
  <c r="G227" i="5"/>
  <c r="G208" i="5"/>
  <c r="I191" i="5"/>
  <c r="J191" i="5"/>
  <c r="F181" i="5"/>
  <c r="H181" i="5"/>
  <c r="G181" i="5"/>
  <c r="I175" i="5"/>
  <c r="J175" i="5"/>
  <c r="I269" i="5"/>
  <c r="J269" i="5"/>
  <c r="G255" i="5"/>
  <c r="G240" i="5"/>
  <c r="G229" i="5"/>
  <c r="H225" i="5"/>
  <c r="G223" i="5"/>
  <c r="G218" i="5"/>
  <c r="F201" i="5"/>
  <c r="H201" i="5"/>
  <c r="F172" i="5"/>
  <c r="H172" i="5"/>
  <c r="I233" i="5"/>
  <c r="J233" i="5"/>
  <c r="G219" i="5"/>
  <c r="G214" i="5"/>
  <c r="G198" i="5"/>
  <c r="I231" i="5"/>
  <c r="J231" i="5"/>
  <c r="I224" i="5"/>
  <c r="J224" i="5"/>
  <c r="G215" i="5"/>
  <c r="F197" i="5"/>
  <c r="H197" i="5"/>
  <c r="G197" i="5"/>
  <c r="F192" i="5"/>
  <c r="H192" i="5"/>
  <c r="G188" i="5"/>
  <c r="F188" i="5"/>
  <c r="H188" i="5"/>
  <c r="G243" i="5"/>
  <c r="F235" i="5"/>
  <c r="H235" i="5"/>
  <c r="G228" i="5"/>
  <c r="F221" i="5"/>
  <c r="G217" i="5"/>
  <c r="I208" i="5"/>
  <c r="J208" i="5"/>
  <c r="I207" i="5"/>
  <c r="J207" i="5"/>
  <c r="F204" i="5"/>
  <c r="H204" i="5"/>
  <c r="G176" i="5"/>
  <c r="F176" i="5"/>
  <c r="H176" i="5"/>
  <c r="I176" i="5"/>
  <c r="J176" i="5"/>
  <c r="G271" i="5"/>
  <c r="I253" i="5"/>
  <c r="J253" i="5"/>
  <c r="G239" i="5"/>
  <c r="G234" i="5"/>
  <c r="F231" i="5"/>
  <c r="H231" i="5"/>
  <c r="I230" i="5"/>
  <c r="J230" i="5"/>
  <c r="G224" i="5"/>
  <c r="G213" i="5"/>
  <c r="H207" i="5"/>
  <c r="G207" i="5"/>
  <c r="I195" i="5"/>
  <c r="J195" i="5"/>
  <c r="G194" i="5"/>
  <c r="G152" i="5"/>
  <c r="H152" i="5"/>
  <c r="G212" i="5"/>
  <c r="G186" i="5"/>
  <c r="G180" i="5"/>
  <c r="F165" i="5"/>
  <c r="H165" i="5"/>
  <c r="G159" i="5"/>
  <c r="G156" i="5"/>
  <c r="I155" i="5"/>
  <c r="J155" i="5"/>
  <c r="I129" i="5"/>
  <c r="J129" i="5"/>
  <c r="G127" i="5"/>
  <c r="G124" i="5"/>
  <c r="I123" i="5"/>
  <c r="J123" i="5"/>
  <c r="G134" i="5"/>
  <c r="I132" i="5"/>
  <c r="J132" i="5"/>
  <c r="F132" i="5"/>
  <c r="H132" i="5"/>
  <c r="G130" i="5"/>
  <c r="F130" i="5"/>
  <c r="H130" i="5"/>
  <c r="I128" i="5"/>
  <c r="J128" i="5"/>
  <c r="I121" i="5"/>
  <c r="J121" i="5"/>
  <c r="G160" i="5"/>
  <c r="G158" i="5"/>
  <c r="I143" i="5"/>
  <c r="J143" i="5"/>
  <c r="G128" i="5"/>
  <c r="G126" i="5"/>
  <c r="G95" i="5"/>
  <c r="H95" i="5"/>
  <c r="G200" i="5"/>
  <c r="F178" i="5"/>
  <c r="G168" i="5"/>
  <c r="F155" i="5"/>
  <c r="H155" i="5"/>
  <c r="G155" i="5"/>
  <c r="G151" i="5"/>
  <c r="H149" i="5"/>
  <c r="G149" i="5"/>
  <c r="I142" i="5"/>
  <c r="J142" i="5"/>
  <c r="F123" i="5"/>
  <c r="H123" i="5"/>
  <c r="G123" i="5"/>
  <c r="I210" i="5"/>
  <c r="J210" i="5"/>
  <c r="G196" i="5"/>
  <c r="G170" i="5"/>
  <c r="H166" i="5"/>
  <c r="F163" i="5"/>
  <c r="H163" i="5"/>
  <c r="I145" i="5"/>
  <c r="J145" i="5"/>
  <c r="G143" i="5"/>
  <c r="G140" i="5"/>
  <c r="I174" i="5"/>
  <c r="J174" i="5"/>
  <c r="G150" i="5"/>
  <c r="I148" i="5"/>
  <c r="J148" i="5"/>
  <c r="F148" i="5"/>
  <c r="H148" i="5"/>
  <c r="G146" i="5"/>
  <c r="F146" i="5"/>
  <c r="H146" i="5"/>
  <c r="I144" i="5"/>
  <c r="J144" i="5"/>
  <c r="I134" i="5"/>
  <c r="J134" i="5"/>
  <c r="G105" i="5"/>
  <c r="H105" i="5"/>
  <c r="I159" i="5"/>
  <c r="J159" i="5"/>
  <c r="G144" i="5"/>
  <c r="G142" i="5"/>
  <c r="G136" i="5"/>
  <c r="I135" i="5"/>
  <c r="J135" i="5"/>
  <c r="G184" i="5"/>
  <c r="F139" i="5"/>
  <c r="H139" i="5"/>
  <c r="G139" i="5"/>
  <c r="G135" i="5"/>
  <c r="F134" i="5"/>
  <c r="H134" i="5"/>
  <c r="H133" i="5"/>
  <c r="G133" i="5"/>
  <c r="F120" i="5"/>
  <c r="H120" i="5"/>
  <c r="H114" i="5"/>
  <c r="G114" i="5"/>
  <c r="G162" i="5"/>
  <c r="I152" i="5"/>
  <c r="J152" i="5"/>
  <c r="G138" i="5"/>
  <c r="I120" i="5"/>
  <c r="J120" i="5"/>
  <c r="G94" i="5"/>
  <c r="G91" i="5"/>
  <c r="G82" i="5"/>
  <c r="I89" i="5"/>
  <c r="J89" i="5"/>
  <c r="G113" i="5"/>
  <c r="G107" i="5"/>
  <c r="G102" i="5"/>
  <c r="I94" i="5"/>
  <c r="J94" i="5"/>
  <c r="G93" i="5"/>
  <c r="G89" i="5"/>
  <c r="F88" i="5"/>
  <c r="H88" i="5"/>
  <c r="G88" i="5"/>
  <c r="G81" i="5"/>
  <c r="F60" i="5"/>
  <c r="H60" i="5" s="1"/>
  <c r="I112" i="5"/>
  <c r="J112" i="5"/>
  <c r="I111" i="5"/>
  <c r="J111" i="5"/>
  <c r="G101" i="5"/>
  <c r="F76" i="5"/>
  <c r="H76" i="5" s="1"/>
  <c r="I69" i="5"/>
  <c r="J69" i="5" s="1"/>
  <c r="F69" i="5"/>
  <c r="H69" i="5"/>
  <c r="H66" i="5"/>
  <c r="G66" i="5"/>
  <c r="F65" i="5"/>
  <c r="H65" i="5" s="1"/>
  <c r="I62" i="5"/>
  <c r="J62" i="5" s="1"/>
  <c r="I42" i="5"/>
  <c r="J42" i="5"/>
  <c r="G154" i="5"/>
  <c r="I136" i="5"/>
  <c r="J136" i="5"/>
  <c r="G122" i="5"/>
  <c r="F117" i="5"/>
  <c r="G112" i="5"/>
  <c r="I109" i="5"/>
  <c r="J109" i="5"/>
  <c r="G100" i="5"/>
  <c r="G99" i="5"/>
  <c r="F99" i="5"/>
  <c r="H99" i="5"/>
  <c r="I96" i="5"/>
  <c r="J96" i="5"/>
  <c r="G92" i="5"/>
  <c r="F85" i="5"/>
  <c r="I80" i="5"/>
  <c r="J80" i="5" s="1"/>
  <c r="F78" i="5"/>
  <c r="H78" i="5" s="1"/>
  <c r="I66" i="5"/>
  <c r="J66" i="5" s="1"/>
  <c r="I50" i="5"/>
  <c r="J50" i="5"/>
  <c r="P31" i="6"/>
  <c r="S31" i="6"/>
  <c r="G31" i="6"/>
  <c r="N31" i="6"/>
  <c r="I108" i="5"/>
  <c r="J108" i="5"/>
  <c r="K13" i="5"/>
  <c r="K12" i="5"/>
  <c r="I107" i="5"/>
  <c r="J107" i="5"/>
  <c r="G103" i="5"/>
  <c r="I97" i="5"/>
  <c r="J97" i="5"/>
  <c r="H90" i="5"/>
  <c r="F45" i="5"/>
  <c r="G111" i="5"/>
  <c r="G108" i="5"/>
  <c r="I102" i="5"/>
  <c r="J102" i="5"/>
  <c r="F72" i="5"/>
  <c r="H72" i="5"/>
  <c r="F67" i="5"/>
  <c r="F59" i="5"/>
  <c r="H59" i="5"/>
  <c r="F56" i="5"/>
  <c r="H56" i="5"/>
  <c r="F43" i="5"/>
  <c r="H43" i="5" s="1"/>
  <c r="G115" i="5"/>
  <c r="I47" i="5"/>
  <c r="J47" i="5"/>
  <c r="I43" i="5"/>
  <c r="J43" i="5" s="1"/>
  <c r="G38" i="5"/>
  <c r="S36" i="6"/>
  <c r="F29" i="5"/>
  <c r="H29" i="5" s="1"/>
  <c r="N47" i="7"/>
  <c r="S47" i="7"/>
  <c r="I49" i="5"/>
  <c r="J49" i="5"/>
  <c r="S35" i="6"/>
  <c r="G35" i="7"/>
  <c r="J35" i="7"/>
  <c r="D15" i="7"/>
  <c r="C19" i="7"/>
  <c r="P35" i="7"/>
  <c r="G62" i="5"/>
  <c r="G49" i="5"/>
  <c r="F48" i="5"/>
  <c r="H48" i="5" s="1"/>
  <c r="G43" i="6"/>
  <c r="K43" i="6"/>
  <c r="P43" i="6"/>
  <c r="I21" i="5"/>
  <c r="F21" i="5"/>
  <c r="H21" i="5"/>
  <c r="I105" i="5"/>
  <c r="J105" i="5"/>
  <c r="G83" i="5"/>
  <c r="I39" i="5"/>
  <c r="J39" i="5" s="1"/>
  <c r="I36" i="5"/>
  <c r="J36" i="5"/>
  <c r="L13" i="5"/>
  <c r="G37" i="7"/>
  <c r="J37" i="7"/>
  <c r="P37" i="7"/>
  <c r="S37" i="7"/>
  <c r="O13" i="5"/>
  <c r="O12" i="5"/>
  <c r="H12" i="5"/>
  <c r="H13" i="5"/>
  <c r="N23" i="7"/>
  <c r="W7" i="6"/>
  <c r="P24" i="6"/>
  <c r="S24" i="6"/>
  <c r="P29" i="6"/>
  <c r="S29" i="6"/>
  <c r="P37" i="6"/>
  <c r="S37" i="6"/>
  <c r="P45" i="6"/>
  <c r="S45" i="6"/>
  <c r="W6" i="6"/>
  <c r="D15" i="6"/>
  <c r="C19" i="6"/>
  <c r="W18" i="6"/>
  <c r="P25" i="6"/>
  <c r="S25" i="6"/>
  <c r="P34" i="6"/>
  <c r="S34" i="6"/>
  <c r="W11" i="6"/>
  <c r="D16" i="6"/>
  <c r="D19" i="6"/>
  <c r="W19" i="6"/>
  <c r="P22" i="6"/>
  <c r="S22" i="6"/>
  <c r="P40" i="6"/>
  <c r="S40" i="6"/>
  <c r="F33" i="5"/>
  <c r="H33" i="5"/>
  <c r="I33" i="5"/>
  <c r="J33" i="5" s="1"/>
  <c r="F12" i="5"/>
  <c r="F13" i="5"/>
  <c r="E12" i="5"/>
  <c r="E13" i="5"/>
  <c r="P41" i="7"/>
  <c r="S41" i="7"/>
  <c r="S36" i="7"/>
  <c r="P33" i="7"/>
  <c r="S33" i="7"/>
  <c r="R28" i="7"/>
  <c r="E14" i="7"/>
  <c r="P28" i="7"/>
  <c r="S28" i="7"/>
  <c r="G30" i="7"/>
  <c r="P30" i="7"/>
  <c r="F25" i="5"/>
  <c r="H25" i="5"/>
  <c r="G46" i="7"/>
  <c r="P46" i="7"/>
  <c r="S46" i="7"/>
  <c r="S38" i="7"/>
  <c r="W20" i="6"/>
  <c r="W15" i="6"/>
  <c r="W4" i="6"/>
  <c r="S40" i="7"/>
  <c r="S32" i="7"/>
  <c r="S42" i="7"/>
  <c r="P39" i="7"/>
  <c r="S39" i="7"/>
  <c r="S34" i="7"/>
  <c r="P31" i="7"/>
  <c r="S31" i="7"/>
  <c r="E16" i="8"/>
  <c r="E18" i="8"/>
  <c r="E24" i="8"/>
  <c r="J12" i="5"/>
  <c r="J13" i="5"/>
  <c r="G12" i="5"/>
  <c r="G13" i="5"/>
  <c r="G28" i="5"/>
  <c r="H28" i="5"/>
  <c r="P29" i="7"/>
  <c r="G29" i="7"/>
  <c r="I29" i="7"/>
  <c r="E22" i="8"/>
  <c r="D12" i="5"/>
  <c r="D13" i="5"/>
  <c r="G32" i="5"/>
  <c r="E11" i="8"/>
  <c r="E19" i="8"/>
  <c r="C11" i="6"/>
  <c r="C12" i="6"/>
  <c r="C16" i="6"/>
  <c r="D18" i="6"/>
  <c r="W6" i="7"/>
  <c r="W11" i="7"/>
  <c r="W5" i="7"/>
  <c r="G31" i="5"/>
  <c r="P43" i="7"/>
  <c r="S43" i="7"/>
  <c r="W17" i="7"/>
  <c r="W14" i="7"/>
  <c r="W4" i="7"/>
  <c r="W3" i="7"/>
  <c r="I32" i="5"/>
  <c r="J32" i="5" s="1"/>
  <c r="I24" i="5"/>
  <c r="J24" i="5"/>
  <c r="P45" i="7"/>
  <c r="S45" i="7"/>
  <c r="W19" i="7"/>
  <c r="W16" i="7"/>
  <c r="W13" i="7"/>
  <c r="W10" i="7"/>
  <c r="W2" i="7"/>
  <c r="I31" i="5"/>
  <c r="J31" i="5" s="1"/>
  <c r="I23" i="5"/>
  <c r="J23" i="5"/>
  <c r="P26" i="7"/>
  <c r="S26" i="7"/>
  <c r="P25" i="7"/>
  <c r="S25" i="7"/>
  <c r="P24" i="7"/>
  <c r="S24" i="7"/>
  <c r="P23" i="7"/>
  <c r="S23" i="7"/>
  <c r="P22" i="7"/>
  <c r="S22" i="7"/>
  <c r="P21" i="7"/>
  <c r="S21" i="7"/>
  <c r="D16" i="7"/>
  <c r="D19" i="7"/>
  <c r="W9" i="7"/>
  <c r="G35" i="5"/>
  <c r="P27" i="7"/>
  <c r="S27" i="7"/>
  <c r="W12" i="7"/>
  <c r="S30" i="7"/>
  <c r="G48" i="5"/>
  <c r="G65" i="5"/>
  <c r="G221" i="5"/>
  <c r="H221" i="5"/>
  <c r="G206" i="5"/>
  <c r="G235" i="5"/>
  <c r="G260" i="5"/>
  <c r="C12" i="7"/>
  <c r="C16" i="7"/>
  <c r="D18" i="7"/>
  <c r="C11" i="7"/>
  <c r="G59" i="5"/>
  <c r="G60" i="5"/>
  <c r="G178" i="5"/>
  <c r="H178" i="5"/>
  <c r="G148" i="5"/>
  <c r="G172" i="5"/>
  <c r="G21" i="5"/>
  <c r="G132" i="5"/>
  <c r="G204" i="5"/>
  <c r="G192" i="5"/>
  <c r="G201" i="5"/>
  <c r="G185" i="5"/>
  <c r="G256" i="5"/>
  <c r="G279" i="5"/>
  <c r="G265" i="5"/>
  <c r="H265" i="5"/>
  <c r="G295" i="5"/>
  <c r="J21" i="5"/>
  <c r="G120" i="5"/>
  <c r="G231" i="5"/>
  <c r="C15" i="6"/>
  <c r="C18" i="6"/>
  <c r="O21" i="6"/>
  <c r="O34" i="6"/>
  <c r="O42" i="6"/>
  <c r="O27" i="6"/>
  <c r="O36" i="6"/>
  <c r="O24" i="6"/>
  <c r="O26" i="6"/>
  <c r="O33" i="6"/>
  <c r="O23" i="6"/>
  <c r="O25" i="6"/>
  <c r="O30" i="6"/>
  <c r="O32" i="6"/>
  <c r="O28" i="6"/>
  <c r="O31" i="6"/>
  <c r="O47" i="6"/>
  <c r="O39" i="6"/>
  <c r="O45" i="6"/>
  <c r="O37" i="6"/>
  <c r="O41" i="6"/>
  <c r="O43" i="6"/>
  <c r="O29" i="6"/>
  <c r="O35" i="6"/>
  <c r="O44" i="6"/>
  <c r="O46" i="6"/>
  <c r="O38" i="6"/>
  <c r="O40" i="6"/>
  <c r="O22" i="6"/>
  <c r="G85" i="5"/>
  <c r="H85" i="5"/>
  <c r="G117" i="5"/>
  <c r="H117" i="5"/>
  <c r="G247" i="5"/>
  <c r="G289" i="5"/>
  <c r="H289" i="5"/>
  <c r="S29" i="7"/>
  <c r="G33" i="5"/>
  <c r="G25" i="5"/>
  <c r="S43" i="6"/>
  <c r="S18" i="6"/>
  <c r="S35" i="7"/>
  <c r="G76" i="5"/>
  <c r="G165" i="5"/>
  <c r="G190" i="5"/>
  <c r="G272" i="5"/>
  <c r="G245" i="5"/>
  <c r="G275" i="5"/>
  <c r="G56" i="5"/>
  <c r="G72" i="5"/>
  <c r="G69" i="5"/>
  <c r="G163" i="5"/>
  <c r="G169" i="5"/>
  <c r="G252" i="5"/>
  <c r="O27" i="7"/>
  <c r="O21" i="7"/>
  <c r="O22" i="7"/>
  <c r="O23" i="7"/>
  <c r="O24" i="7"/>
  <c r="O25" i="7"/>
  <c r="O26" i="7"/>
  <c r="O46" i="7"/>
  <c r="O47" i="7"/>
  <c r="O45" i="7"/>
  <c r="O44" i="7"/>
  <c r="O42" i="7"/>
  <c r="C15" i="7"/>
  <c r="C18" i="7"/>
  <c r="O28" i="7"/>
  <c r="O30" i="7"/>
  <c r="O31" i="7"/>
  <c r="O32" i="7"/>
  <c r="O33" i="7"/>
  <c r="O34" i="7"/>
  <c r="O35" i="7"/>
  <c r="O36" i="7"/>
  <c r="O37" i="7"/>
  <c r="O38" i="7"/>
  <c r="O39" i="7"/>
  <c r="O40" i="7"/>
  <c r="O41" i="7"/>
  <c r="O43" i="7"/>
  <c r="O29" i="7"/>
  <c r="E18" i="5"/>
  <c r="D18" i="5"/>
  <c r="G16" i="6" l="1"/>
  <c r="G16" i="7"/>
  <c r="G23" i="5"/>
  <c r="H23" i="5"/>
  <c r="G42" i="5"/>
  <c r="H42" i="5"/>
  <c r="I77" i="5"/>
  <c r="J77" i="5" s="1"/>
  <c r="F77" i="5"/>
  <c r="H77" i="5" s="1"/>
  <c r="G45" i="5"/>
  <c r="H45" i="5"/>
  <c r="I63" i="5"/>
  <c r="J63" i="5" s="1"/>
  <c r="G63" i="5"/>
  <c r="F63" i="5"/>
  <c r="H63" i="5" s="1"/>
  <c r="I40" i="5"/>
  <c r="J40" i="5" s="1"/>
  <c r="F40" i="5"/>
  <c r="H40" i="5" s="1"/>
  <c r="G40" i="5"/>
  <c r="I29" i="5"/>
  <c r="J29" i="5" s="1"/>
  <c r="G29" i="5"/>
  <c r="G22" i="5"/>
  <c r="H22" i="5"/>
  <c r="G67" i="5"/>
  <c r="H67" i="5"/>
  <c r="G74" i="5"/>
  <c r="H71" i="5"/>
  <c r="G71" i="5"/>
  <c r="H44" i="5"/>
  <c r="I51" i="5"/>
  <c r="J51" i="5" s="1"/>
  <c r="F51" i="5"/>
  <c r="I73" i="5"/>
  <c r="J73" i="5" s="1"/>
  <c r="F73" i="5"/>
  <c r="H73" i="5" s="1"/>
  <c r="G73" i="5"/>
  <c r="I57" i="5"/>
  <c r="J57" i="5" s="1"/>
  <c r="F57" i="5"/>
  <c r="H57" i="5" s="1"/>
  <c r="F54" i="5"/>
  <c r="H54" i="5" s="1"/>
  <c r="I54" i="5"/>
  <c r="J54" i="5" s="1"/>
  <c r="H27" i="5"/>
  <c r="G27" i="5"/>
  <c r="G36" i="5"/>
  <c r="H36" i="5"/>
  <c r="F26" i="5"/>
  <c r="G26" i="5" s="1"/>
  <c r="I26" i="5"/>
  <c r="G61" i="5"/>
  <c r="H61" i="5"/>
  <c r="H47" i="5"/>
  <c r="G47" i="5"/>
  <c r="H80" i="5"/>
  <c r="G80" i="5"/>
  <c r="H24" i="5"/>
  <c r="G24" i="5"/>
  <c r="G46" i="5"/>
  <c r="H46" i="5"/>
  <c r="F68" i="5"/>
  <c r="H68" i="5" s="1"/>
  <c r="G39" i="5"/>
  <c r="F37" i="5"/>
  <c r="H37" i="5" s="1"/>
  <c r="G55" i="5"/>
  <c r="I53" i="5"/>
  <c r="J53" i="5" s="1"/>
  <c r="F52" i="5"/>
  <c r="G53" i="5"/>
  <c r="G78" i="5"/>
  <c r="F30" i="5"/>
  <c r="G43" i="5"/>
  <c r="I74" i="5"/>
  <c r="J74" i="5" s="1"/>
  <c r="G70" i="5"/>
  <c r="I35" i="5"/>
  <c r="J35" i="5" s="1"/>
  <c r="I18" i="5"/>
  <c r="F18" i="5"/>
  <c r="M6" i="5" l="1"/>
  <c r="H51" i="5"/>
  <c r="G51" i="5"/>
  <c r="G57" i="5"/>
  <c r="H30" i="5"/>
  <c r="G30" i="5"/>
  <c r="G68" i="5"/>
  <c r="G77" i="5"/>
  <c r="H26" i="5"/>
  <c r="H52" i="5"/>
  <c r="G52" i="5"/>
  <c r="J26" i="5"/>
  <c r="G54" i="5"/>
  <c r="G37" i="5"/>
  <c r="H18" i="5"/>
  <c r="J18" i="5"/>
  <c r="G18" i="5"/>
  <c r="M5" i="5" l="1"/>
  <c r="M3" i="5"/>
  <c r="M4" i="5"/>
  <c r="M2" i="5"/>
  <c r="M1" i="5"/>
  <c r="N56" i="5" l="1"/>
  <c r="N23" i="5"/>
  <c r="N96" i="5"/>
  <c r="N27" i="5"/>
  <c r="N85" i="5"/>
  <c r="N147" i="5"/>
  <c r="N36" i="5"/>
  <c r="N106" i="5"/>
  <c r="N33" i="5"/>
  <c r="N77" i="5"/>
  <c r="N61" i="5"/>
  <c r="N87" i="5"/>
  <c r="N21" i="5"/>
  <c r="N30" i="5"/>
  <c r="N104" i="5"/>
  <c r="N40" i="5"/>
  <c r="N105" i="5"/>
  <c r="N155" i="5"/>
  <c r="N51" i="5"/>
  <c r="N117" i="5"/>
  <c r="N57" i="5"/>
  <c r="N78" i="5"/>
  <c r="N75" i="5"/>
  <c r="N94" i="5"/>
  <c r="N165" i="5"/>
  <c r="N74" i="5"/>
  <c r="N26" i="5"/>
  <c r="N44" i="5"/>
  <c r="N35" i="5"/>
  <c r="N58" i="5"/>
  <c r="N116" i="5"/>
  <c r="N42" i="5"/>
  <c r="N25" i="5"/>
  <c r="N32" i="5"/>
  <c r="N64" i="5"/>
  <c r="N43" i="5"/>
  <c r="N28" i="5"/>
  <c r="N118" i="5"/>
  <c r="N50" i="5"/>
  <c r="N71" i="5"/>
  <c r="N135" i="5"/>
  <c r="N79" i="5"/>
  <c r="N98" i="5"/>
  <c r="N100" i="5"/>
  <c r="N122" i="5"/>
  <c r="N48" i="5"/>
  <c r="N80" i="5"/>
  <c r="N55" i="5"/>
  <c r="N131" i="5"/>
  <c r="N86" i="5"/>
  <c r="N70" i="5"/>
  <c r="N41" i="5"/>
  <c r="N129" i="5"/>
  <c r="N205" i="5"/>
  <c r="N90" i="5"/>
  <c r="N97" i="5"/>
  <c r="N169" i="5"/>
  <c r="N148" i="5"/>
  <c r="N167" i="5"/>
  <c r="N182" i="5"/>
  <c r="N256" i="5"/>
  <c r="N133" i="5"/>
  <c r="N136" i="5"/>
  <c r="N187" i="5"/>
  <c r="N268" i="5"/>
  <c r="N246" i="5"/>
  <c r="N261" i="5"/>
  <c r="N194" i="5"/>
  <c r="N230" i="5"/>
  <c r="N227" i="5"/>
  <c r="N192" i="5"/>
  <c r="N267" i="5"/>
  <c r="N293" i="5"/>
  <c r="N283" i="5"/>
  <c r="N281" i="5"/>
  <c r="N34" i="5"/>
  <c r="N68" i="5"/>
  <c r="N139" i="5"/>
  <c r="N95" i="5"/>
  <c r="N47" i="5"/>
  <c r="N76" i="5"/>
  <c r="N140" i="5"/>
  <c r="N59" i="5"/>
  <c r="N103" i="5"/>
  <c r="N110" i="5"/>
  <c r="N177" i="5"/>
  <c r="N149" i="5"/>
  <c r="N178" i="5"/>
  <c r="N196" i="5"/>
  <c r="N264" i="5"/>
  <c r="N157" i="5"/>
  <c r="N161" i="5"/>
  <c r="N198" i="5"/>
  <c r="N276" i="5"/>
  <c r="N257" i="5"/>
  <c r="N190" i="5"/>
  <c r="N208" i="5"/>
  <c r="N241" i="5"/>
  <c r="N234" i="5"/>
  <c r="N202" i="5"/>
  <c r="N269" i="5"/>
  <c r="N238" i="5"/>
  <c r="N290" i="5"/>
  <c r="N295" i="5"/>
  <c r="N39" i="5"/>
  <c r="N53" i="5"/>
  <c r="N29" i="5"/>
  <c r="N119" i="5"/>
  <c r="N60" i="5"/>
  <c r="N99" i="5"/>
  <c r="N154" i="5"/>
  <c r="N63" i="5"/>
  <c r="N108" i="5"/>
  <c r="N111" i="5"/>
  <c r="N185" i="5"/>
  <c r="N170" i="5"/>
  <c r="N120" i="5"/>
  <c r="N203" i="5"/>
  <c r="N272" i="5"/>
  <c r="N168" i="5"/>
  <c r="N137" i="5"/>
  <c r="N220" i="5"/>
  <c r="N284" i="5"/>
  <c r="N271" i="5"/>
  <c r="N195" i="5"/>
  <c r="N212" i="5"/>
  <c r="N255" i="5"/>
  <c r="N179" i="5"/>
  <c r="N221" i="5"/>
  <c r="N289" i="5"/>
  <c r="N249" i="5"/>
  <c r="N247" i="5"/>
  <c r="N251" i="5"/>
  <c r="N37" i="5"/>
  <c r="N49" i="5"/>
  <c r="N66" i="5"/>
  <c r="N127" i="5"/>
  <c r="N69" i="5"/>
  <c r="N38" i="5"/>
  <c r="N163" i="5"/>
  <c r="N89" i="5"/>
  <c r="N115" i="5"/>
  <c r="N124" i="5"/>
  <c r="N193" i="5"/>
  <c r="N184" i="5"/>
  <c r="N126" i="5"/>
  <c r="N216" i="5"/>
  <c r="N280" i="5"/>
  <c r="N175" i="5"/>
  <c r="N142" i="5"/>
  <c r="N228" i="5"/>
  <c r="N292" i="5"/>
  <c r="N210" i="5"/>
  <c r="N211" i="5"/>
  <c r="N219" i="5"/>
  <c r="N262" i="5"/>
  <c r="N188" i="5"/>
  <c r="N235" i="5"/>
  <c r="N296" i="5"/>
  <c r="N254" i="5"/>
  <c r="N274" i="5"/>
  <c r="N259" i="5"/>
  <c r="N72" i="5"/>
  <c r="N62" i="5"/>
  <c r="N22" i="5"/>
  <c r="N143" i="5"/>
  <c r="N81" i="5"/>
  <c r="N54" i="5"/>
  <c r="N173" i="5"/>
  <c r="N102" i="5"/>
  <c r="N91" i="5"/>
  <c r="N138" i="5"/>
  <c r="N201" i="5"/>
  <c r="N191" i="5"/>
  <c r="N128" i="5"/>
  <c r="N224" i="5"/>
  <c r="N288" i="5"/>
  <c r="N186" i="5"/>
  <c r="N144" i="5"/>
  <c r="N236" i="5"/>
  <c r="N183" i="5"/>
  <c r="N218" i="5"/>
  <c r="N215" i="5"/>
  <c r="N226" i="5"/>
  <c r="N273" i="5"/>
  <c r="N204" i="5"/>
  <c r="N242" i="5"/>
  <c r="N265" i="5"/>
  <c r="N279" i="5"/>
  <c r="N287" i="5"/>
  <c r="N277" i="5"/>
  <c r="N88" i="5"/>
  <c r="N73" i="5"/>
  <c r="N31" i="5"/>
  <c r="N151" i="5"/>
  <c r="N93" i="5"/>
  <c r="N82" i="5"/>
  <c r="N181" i="5"/>
  <c r="N24" i="5"/>
  <c r="N109" i="5"/>
  <c r="N145" i="5"/>
  <c r="N209" i="5"/>
  <c r="N150" i="5"/>
  <c r="N158" i="5"/>
  <c r="N232" i="5"/>
  <c r="N125" i="5"/>
  <c r="N200" i="5"/>
  <c r="N162" i="5"/>
  <c r="N244" i="5"/>
  <c r="N214" i="5"/>
  <c r="N229" i="5"/>
  <c r="N222" i="5"/>
  <c r="N237" i="5"/>
  <c r="N176" i="5"/>
  <c r="N217" i="5"/>
  <c r="N245" i="5"/>
  <c r="N270" i="5"/>
  <c r="N286" i="5"/>
  <c r="N294" i="5"/>
  <c r="N285" i="5"/>
  <c r="N112" i="5"/>
  <c r="N107" i="5"/>
  <c r="N46" i="5"/>
  <c r="N159" i="5"/>
  <c r="N113" i="5"/>
  <c r="N101" i="5"/>
  <c r="N189" i="5"/>
  <c r="N67" i="5"/>
  <c r="N52" i="5"/>
  <c r="N156" i="5"/>
  <c r="N141" i="5"/>
  <c r="N152" i="5"/>
  <c r="N160" i="5"/>
  <c r="N240" i="5"/>
  <c r="N130" i="5"/>
  <c r="N207" i="5"/>
  <c r="N166" i="5"/>
  <c r="N252" i="5"/>
  <c r="N225" i="5"/>
  <c r="N243" i="5"/>
  <c r="N233" i="5"/>
  <c r="N206" i="5"/>
  <c r="N199" i="5"/>
  <c r="N231" i="5"/>
  <c r="N258" i="5"/>
  <c r="N278" i="5"/>
  <c r="N253" i="5"/>
  <c r="N275" i="5"/>
  <c r="N121" i="5"/>
  <c r="N171" i="5"/>
  <c r="N174" i="5"/>
  <c r="N114" i="5"/>
  <c r="N248" i="5"/>
  <c r="N223" i="5"/>
  <c r="N197" i="5"/>
  <c r="N132" i="5"/>
  <c r="N213" i="5"/>
  <c r="N83" i="5"/>
  <c r="N134" i="5"/>
  <c r="N172" i="5"/>
  <c r="N45" i="5"/>
  <c r="N92" i="5"/>
  <c r="N180" i="5"/>
  <c r="N266" i="5"/>
  <c r="N123" i="5"/>
  <c r="N164" i="5"/>
  <c r="N260" i="5"/>
  <c r="N282" i="5"/>
  <c r="N84" i="5"/>
  <c r="N146" i="5"/>
  <c r="N239" i="5"/>
  <c r="N263" i="5"/>
  <c r="N65" i="5"/>
  <c r="N153" i="5"/>
  <c r="N250" i="5"/>
  <c r="N291" i="5"/>
  <c r="O21" i="5"/>
  <c r="O56" i="5"/>
  <c r="O115" i="5"/>
  <c r="O30" i="5"/>
  <c r="O61" i="5"/>
  <c r="O126" i="5"/>
  <c r="O55" i="5"/>
  <c r="O39" i="5"/>
  <c r="O122" i="5"/>
  <c r="O111" i="5"/>
  <c r="O60" i="5"/>
  <c r="O106" i="5"/>
  <c r="O184" i="5"/>
  <c r="O94" i="5"/>
  <c r="O90" i="5"/>
  <c r="O141" i="5"/>
  <c r="O112" i="5"/>
  <c r="O145" i="5"/>
  <c r="O121" i="5"/>
  <c r="O199" i="5"/>
  <c r="O267" i="5"/>
  <c r="O160" i="5"/>
  <c r="O165" i="5"/>
  <c r="O205" i="5"/>
  <c r="O271" i="5"/>
  <c r="O242" i="5"/>
  <c r="O214" i="5"/>
  <c r="O190" i="5"/>
  <c r="O226" i="5"/>
  <c r="O197" i="5"/>
  <c r="O234" i="5"/>
  <c r="O289" i="5"/>
  <c r="O293" i="5"/>
  <c r="O288" i="5"/>
  <c r="O276" i="5"/>
  <c r="O28" i="5"/>
  <c r="O58" i="5"/>
  <c r="O26" i="5"/>
  <c r="O40" i="5"/>
  <c r="O69" i="5"/>
  <c r="O134" i="5"/>
  <c r="O62" i="5"/>
  <c r="O52" i="5"/>
  <c r="O130" i="5"/>
  <c r="O65" i="5"/>
  <c r="O81" i="5"/>
  <c r="O118" i="5"/>
  <c r="O192" i="5"/>
  <c r="O101" i="5"/>
  <c r="O103" i="5"/>
  <c r="O152" i="5"/>
  <c r="O143" i="5"/>
  <c r="O148" i="5"/>
  <c r="O124" i="5"/>
  <c r="O210" i="5"/>
  <c r="O275" i="5"/>
  <c r="O171" i="5"/>
  <c r="O139" i="5"/>
  <c r="O215" i="5"/>
  <c r="O279" i="5"/>
  <c r="O253" i="5"/>
  <c r="O225" i="5"/>
  <c r="O195" i="5"/>
  <c r="O237" i="5"/>
  <c r="O213" i="5"/>
  <c r="O250" i="5"/>
  <c r="O296" i="5"/>
  <c r="O294" i="5"/>
  <c r="O261" i="5"/>
  <c r="O281" i="5"/>
  <c r="O37" i="5"/>
  <c r="O67" i="5"/>
  <c r="O33" i="5"/>
  <c r="O53" i="5"/>
  <c r="O76" i="5"/>
  <c r="O142" i="5"/>
  <c r="O73" i="5"/>
  <c r="O64" i="5"/>
  <c r="O138" i="5"/>
  <c r="O70" i="5"/>
  <c r="O93" i="5"/>
  <c r="O125" i="5"/>
  <c r="O200" i="5"/>
  <c r="O114" i="5"/>
  <c r="O66" i="5"/>
  <c r="O172" i="5"/>
  <c r="O144" i="5"/>
  <c r="O149" i="5"/>
  <c r="O153" i="5"/>
  <c r="O219" i="5"/>
  <c r="O283" i="5"/>
  <c r="O182" i="5"/>
  <c r="O161" i="5"/>
  <c r="O223" i="5"/>
  <c r="O287" i="5"/>
  <c r="O264" i="5"/>
  <c r="O236" i="5"/>
  <c r="O211" i="5"/>
  <c r="O248" i="5"/>
  <c r="O224" i="5"/>
  <c r="O256" i="5"/>
  <c r="O286" i="5"/>
  <c r="O244" i="5"/>
  <c r="O262" i="5"/>
  <c r="O292" i="5"/>
  <c r="O42" i="5"/>
  <c r="O75" i="5"/>
  <c r="O57" i="5"/>
  <c r="O23" i="5"/>
  <c r="O78" i="5"/>
  <c r="O150" i="5"/>
  <c r="O25" i="5"/>
  <c r="O74" i="5"/>
  <c r="O146" i="5"/>
  <c r="O79" i="5"/>
  <c r="O113" i="5"/>
  <c r="O136" i="5"/>
  <c r="O208" i="5"/>
  <c r="O119" i="5"/>
  <c r="O84" i="5"/>
  <c r="O180" i="5"/>
  <c r="O151" i="5"/>
  <c r="O51" i="5"/>
  <c r="O83" i="5"/>
  <c r="O63" i="5"/>
  <c r="O32" i="5"/>
  <c r="O87" i="5"/>
  <c r="O158" i="5"/>
  <c r="O35" i="5"/>
  <c r="O77" i="5"/>
  <c r="O154" i="5"/>
  <c r="O85" i="5"/>
  <c r="O27" i="5"/>
  <c r="O147" i="5"/>
  <c r="O45" i="5"/>
  <c r="O89" i="5"/>
  <c r="O104" i="5"/>
  <c r="O188" i="5"/>
  <c r="O166" i="5"/>
  <c r="O170" i="5"/>
  <c r="O164" i="5"/>
  <c r="O235" i="5"/>
  <c r="O127" i="5"/>
  <c r="O203" i="5"/>
  <c r="O140" i="5"/>
  <c r="O239" i="5"/>
  <c r="O175" i="5"/>
  <c r="O181" i="5"/>
  <c r="O257" i="5"/>
  <c r="O233" i="5"/>
  <c r="O269" i="5"/>
  <c r="O217" i="5"/>
  <c r="O285" i="5"/>
  <c r="O265" i="5"/>
  <c r="O254" i="5"/>
  <c r="O284" i="5"/>
  <c r="O59" i="5"/>
  <c r="O91" i="5"/>
  <c r="O71" i="5"/>
  <c r="O41" i="5"/>
  <c r="O96" i="5"/>
  <c r="O24" i="5"/>
  <c r="O50" i="5"/>
  <c r="O97" i="5"/>
  <c r="O162" i="5"/>
  <c r="O105" i="5"/>
  <c r="O43" i="5"/>
  <c r="O157" i="5"/>
  <c r="O72" i="5"/>
  <c r="O95" i="5"/>
  <c r="O116" i="5"/>
  <c r="O196" i="5"/>
  <c r="O177" i="5"/>
  <c r="O123" i="5"/>
  <c r="O167" i="5"/>
  <c r="O243" i="5"/>
  <c r="O128" i="5"/>
  <c r="O129" i="5"/>
  <c r="O173" i="5"/>
  <c r="O247" i="5"/>
  <c r="O202" i="5"/>
  <c r="O191" i="5"/>
  <c r="O186" i="5"/>
  <c r="O185" i="5"/>
  <c r="O206" i="5"/>
  <c r="O228" i="5"/>
  <c r="O245" i="5"/>
  <c r="O270" i="5"/>
  <c r="O273" i="5"/>
  <c r="O260" i="5"/>
  <c r="O29" i="5"/>
  <c r="O99" i="5"/>
  <c r="O44" i="5"/>
  <c r="O48" i="5"/>
  <c r="O98" i="5"/>
  <c r="O34" i="5"/>
  <c r="O46" i="5"/>
  <c r="O108" i="5"/>
  <c r="O80" i="5"/>
  <c r="O117" i="5"/>
  <c r="O86" i="5"/>
  <c r="O168" i="5"/>
  <c r="O82" i="5"/>
  <c r="O102" i="5"/>
  <c r="O120" i="5"/>
  <c r="O204" i="5"/>
  <c r="O187" i="5"/>
  <c r="O155" i="5"/>
  <c r="O178" i="5"/>
  <c r="O251" i="5"/>
  <c r="O135" i="5"/>
  <c r="O132" i="5"/>
  <c r="O183" i="5"/>
  <c r="O255" i="5"/>
  <c r="O221" i="5"/>
  <c r="O201" i="5"/>
  <c r="O218" i="5"/>
  <c r="O207" i="5"/>
  <c r="O220" i="5"/>
  <c r="O238" i="5"/>
  <c r="O266" i="5"/>
  <c r="O278" i="5"/>
  <c r="O280" i="5"/>
  <c r="O241" i="5"/>
  <c r="O22" i="5"/>
  <c r="O110" i="5"/>
  <c r="O212" i="5"/>
  <c r="O291" i="5"/>
  <c r="O295" i="5"/>
  <c r="O258" i="5"/>
  <c r="O252" i="5"/>
  <c r="O47" i="5"/>
  <c r="O92" i="5"/>
  <c r="O198" i="5"/>
  <c r="O159" i="5"/>
  <c r="O232" i="5"/>
  <c r="O230" i="5"/>
  <c r="O290" i="5"/>
  <c r="O107" i="5"/>
  <c r="O36" i="5"/>
  <c r="O163" i="5"/>
  <c r="O193" i="5"/>
  <c r="O169" i="5"/>
  <c r="O179" i="5"/>
  <c r="O274" i="5"/>
  <c r="O68" i="5"/>
  <c r="O100" i="5"/>
  <c r="O174" i="5"/>
  <c r="O133" i="5"/>
  <c r="O209" i="5"/>
  <c r="O249" i="5"/>
  <c r="O268" i="5"/>
  <c r="O54" i="5"/>
  <c r="O176" i="5"/>
  <c r="O156" i="5"/>
  <c r="O137" i="5"/>
  <c r="O246" i="5"/>
  <c r="O277" i="5"/>
  <c r="O109" i="5"/>
  <c r="O88" i="5"/>
  <c r="O189" i="5"/>
  <c r="O194" i="5"/>
  <c r="O229" i="5"/>
  <c r="O272" i="5"/>
  <c r="O49" i="5"/>
  <c r="O31" i="5"/>
  <c r="O227" i="5"/>
  <c r="O231" i="5"/>
  <c r="O222" i="5"/>
  <c r="O240" i="5"/>
  <c r="O38" i="5"/>
  <c r="O131" i="5"/>
  <c r="O259" i="5"/>
  <c r="O263" i="5"/>
  <c r="O216" i="5"/>
  <c r="O282" i="5"/>
  <c r="M7" i="5"/>
  <c r="E5" i="5" s="1"/>
  <c r="M40" i="5"/>
  <c r="M101" i="5"/>
  <c r="M34" i="5"/>
  <c r="M55" i="5"/>
  <c r="M120" i="5"/>
  <c r="M70" i="5"/>
  <c r="M31" i="5"/>
  <c r="M124" i="5"/>
  <c r="M105" i="5"/>
  <c r="M106" i="5"/>
  <c r="M126" i="5"/>
  <c r="M194" i="5"/>
  <c r="M48" i="5"/>
  <c r="M111" i="5"/>
  <c r="M149" i="5"/>
  <c r="M118" i="5"/>
  <c r="M123" i="5"/>
  <c r="M116" i="5"/>
  <c r="M193" i="5"/>
  <c r="M253" i="5"/>
  <c r="M134" i="5"/>
  <c r="M169" i="5"/>
  <c r="M209" i="5"/>
  <c r="M265" i="5"/>
  <c r="M243" i="5"/>
  <c r="M240" i="5"/>
  <c r="M223" i="5"/>
  <c r="M252" i="5"/>
  <c r="M173" i="5"/>
  <c r="M270" i="5"/>
  <c r="M286" i="5"/>
  <c r="M280" i="5"/>
  <c r="M251" i="5"/>
  <c r="M267" i="5"/>
  <c r="M23" i="5"/>
  <c r="M42" i="5"/>
  <c r="M109" i="5"/>
  <c r="M59" i="5"/>
  <c r="M66" i="5"/>
  <c r="M128" i="5"/>
  <c r="M79" i="5"/>
  <c r="M58" i="5"/>
  <c r="M132" i="5"/>
  <c r="M30" i="5"/>
  <c r="M35" i="5"/>
  <c r="M133" i="5"/>
  <c r="M202" i="5"/>
  <c r="M91" i="5"/>
  <c r="M39" i="5"/>
  <c r="M162" i="5"/>
  <c r="M145" i="5"/>
  <c r="M153" i="5"/>
  <c r="M125" i="5"/>
  <c r="M200" i="5"/>
  <c r="M261" i="5"/>
  <c r="M165" i="5"/>
  <c r="M138" i="5"/>
  <c r="M212" i="5"/>
  <c r="M273" i="5"/>
  <c r="M250" i="5"/>
  <c r="M247" i="5"/>
  <c r="M230" i="5"/>
  <c r="M259" i="5"/>
  <c r="M192" i="5"/>
  <c r="M272" i="5"/>
  <c r="M244" i="5"/>
  <c r="M287" i="5"/>
  <c r="M260" i="5"/>
  <c r="M296" i="5"/>
  <c r="M28" i="5"/>
  <c r="M52" i="5"/>
  <c r="M117" i="5"/>
  <c r="M60" i="5"/>
  <c r="M81" i="5"/>
  <c r="M136" i="5"/>
  <c r="M29" i="5"/>
  <c r="M68" i="5"/>
  <c r="M140" i="5"/>
  <c r="M49" i="5"/>
  <c r="M64" i="5"/>
  <c r="M151" i="5"/>
  <c r="M210" i="5"/>
  <c r="M27" i="5"/>
  <c r="M62" i="5"/>
  <c r="M166" i="5"/>
  <c r="M147" i="5"/>
  <c r="M155" i="5"/>
  <c r="M127" i="5"/>
  <c r="M207" i="5"/>
  <c r="M269" i="5"/>
  <c r="M172" i="5"/>
  <c r="M141" i="5"/>
  <c r="M217" i="5"/>
  <c r="M281" i="5"/>
  <c r="M268" i="5"/>
  <c r="M254" i="5"/>
  <c r="M176" i="5"/>
  <c r="M266" i="5"/>
  <c r="M228" i="5"/>
  <c r="M278" i="5"/>
  <c r="M263" i="5"/>
  <c r="M235" i="5"/>
  <c r="M288" i="5"/>
  <c r="M44" i="5"/>
  <c r="M54" i="5"/>
  <c r="M21" i="5"/>
  <c r="M72" i="5"/>
  <c r="M83" i="5"/>
  <c r="M144" i="5"/>
  <c r="M38" i="5"/>
  <c r="M75" i="5"/>
  <c r="M148" i="5"/>
  <c r="M76" i="5"/>
  <c r="M74" i="5"/>
  <c r="M158" i="5"/>
  <c r="M67" i="5"/>
  <c r="M37" i="5"/>
  <c r="M71" i="5"/>
  <c r="M174" i="5"/>
  <c r="M150" i="5"/>
  <c r="M167" i="5"/>
  <c r="M130" i="5"/>
  <c r="M213" i="5"/>
  <c r="M277" i="5"/>
  <c r="M179" i="5"/>
  <c r="M143" i="5"/>
  <c r="M225" i="5"/>
  <c r="M289" i="5"/>
  <c r="M187" i="5"/>
  <c r="M53" i="5"/>
  <c r="M69" i="5"/>
  <c r="M41" i="5"/>
  <c r="M25" i="5"/>
  <c r="M92" i="5"/>
  <c r="M152" i="5"/>
  <c r="M43" i="5"/>
  <c r="M82" i="5"/>
  <c r="M156" i="5"/>
  <c r="M99" i="5"/>
  <c r="M88" i="5"/>
  <c r="M161" i="5"/>
  <c r="M90" i="5"/>
  <c r="M84" i="5"/>
  <c r="M80" i="5"/>
  <c r="M182" i="5"/>
  <c r="M163" i="5"/>
  <c r="M121" i="5"/>
  <c r="M157" i="5"/>
  <c r="M221" i="5"/>
  <c r="M285" i="5"/>
  <c r="M197" i="5"/>
  <c r="M146" i="5"/>
  <c r="M233" i="5"/>
  <c r="M201" i="5"/>
  <c r="M196" i="5"/>
  <c r="M219" i="5"/>
  <c r="M199" i="5"/>
  <c r="M205" i="5"/>
  <c r="M214" i="5"/>
  <c r="M294" i="5"/>
  <c r="M290" i="5"/>
  <c r="M275" i="5"/>
  <c r="M276" i="5"/>
  <c r="M46" i="5"/>
  <c r="M61" i="5"/>
  <c r="M77" i="5"/>
  <c r="M65" i="5"/>
  <c r="M45" i="5"/>
  <c r="M94" i="5"/>
  <c r="M160" i="5"/>
  <c r="M56" i="5"/>
  <c r="M104" i="5"/>
  <c r="M164" i="5"/>
  <c r="M100" i="5"/>
  <c r="M89" i="5"/>
  <c r="M170" i="5"/>
  <c r="M95" i="5"/>
  <c r="M96" i="5"/>
  <c r="M112" i="5"/>
  <c r="M190" i="5"/>
  <c r="M181" i="5"/>
  <c r="M122" i="5"/>
  <c r="M159" i="5"/>
  <c r="M229" i="5"/>
  <c r="M293" i="5"/>
  <c r="M204" i="5"/>
  <c r="M177" i="5"/>
  <c r="M241" i="5"/>
  <c r="M203" i="5"/>
  <c r="M211" i="5"/>
  <c r="M226" i="5"/>
  <c r="M220" i="5"/>
  <c r="M224" i="5"/>
  <c r="M232" i="5"/>
  <c r="M255" i="5"/>
  <c r="M248" i="5"/>
  <c r="M284" i="5"/>
  <c r="M242" i="5"/>
  <c r="M36" i="5"/>
  <c r="M32" i="5"/>
  <c r="M93" i="5"/>
  <c r="M24" i="5"/>
  <c r="M50" i="5"/>
  <c r="M114" i="5"/>
  <c r="M63" i="5"/>
  <c r="M22" i="5"/>
  <c r="M115" i="5"/>
  <c r="M98" i="5"/>
  <c r="M87" i="5"/>
  <c r="M119" i="5"/>
  <c r="M186" i="5"/>
  <c r="M108" i="5"/>
  <c r="M110" i="5"/>
  <c r="M142" i="5"/>
  <c r="M206" i="5"/>
  <c r="M195" i="5"/>
  <c r="M171" i="5"/>
  <c r="M175" i="5"/>
  <c r="M245" i="5"/>
  <c r="M131" i="5"/>
  <c r="M139" i="5"/>
  <c r="M191" i="5"/>
  <c r="M257" i="5"/>
  <c r="M236" i="5"/>
  <c r="M222" i="5"/>
  <c r="M216" i="5"/>
  <c r="M234" i="5"/>
  <c r="M238" i="5"/>
  <c r="M246" i="5"/>
  <c r="M279" i="5"/>
  <c r="M274" i="5"/>
  <c r="M292" i="5"/>
  <c r="M258" i="5"/>
  <c r="M85" i="5"/>
  <c r="M86" i="5"/>
  <c r="M154" i="5"/>
  <c r="M215" i="5"/>
  <c r="M239" i="5"/>
  <c r="M256" i="5"/>
  <c r="M73" i="5"/>
  <c r="M102" i="5"/>
  <c r="M168" i="5"/>
  <c r="M208" i="5"/>
  <c r="M282" i="5"/>
  <c r="M47" i="5"/>
  <c r="M178" i="5"/>
  <c r="M237" i="5"/>
  <c r="M185" i="5"/>
  <c r="M271" i="5"/>
  <c r="M103" i="5"/>
  <c r="M107" i="5"/>
  <c r="M129" i="5"/>
  <c r="M180" i="5"/>
  <c r="M283" i="5"/>
  <c r="M51" i="5"/>
  <c r="M97" i="5"/>
  <c r="M137" i="5"/>
  <c r="M227" i="5"/>
  <c r="M264" i="5"/>
  <c r="M57" i="5"/>
  <c r="M135" i="5"/>
  <c r="M184" i="5"/>
  <c r="M189" i="5"/>
  <c r="M262" i="5"/>
  <c r="M33" i="5"/>
  <c r="M113" i="5"/>
  <c r="M198" i="5"/>
  <c r="M249" i="5"/>
  <c r="M231" i="5"/>
  <c r="M291" i="5"/>
  <c r="M188" i="5"/>
  <c r="M218" i="5"/>
  <c r="M183" i="5"/>
  <c r="M295" i="5"/>
  <c r="M26" i="5"/>
  <c r="M78" i="5"/>
  <c r="E4" i="5"/>
  <c r="M18" i="5"/>
  <c r="N18" i="5"/>
  <c r="O18" i="5"/>
  <c r="E6" i="5" l="1"/>
  <c r="E9" i="5" s="1"/>
  <c r="K123" i="5"/>
  <c r="K193" i="5"/>
  <c r="K44" i="5"/>
  <c r="K201" i="5"/>
  <c r="K217" i="5"/>
  <c r="K127" i="5"/>
  <c r="K185" i="5"/>
  <c r="K141" i="5"/>
  <c r="K296" i="5"/>
  <c r="K205" i="5"/>
  <c r="K184" i="5"/>
  <c r="K222" i="5"/>
  <c r="K105" i="5"/>
  <c r="K229" i="5"/>
  <c r="K259" i="5"/>
  <c r="K277" i="5"/>
  <c r="K225" i="5"/>
  <c r="K187" i="5"/>
  <c r="K196" i="5"/>
  <c r="K31" i="5"/>
  <c r="K260" i="5"/>
  <c r="K231" i="5"/>
  <c r="K295" i="5"/>
  <c r="K91" i="5"/>
  <c r="K95" i="5"/>
  <c r="K288" i="5"/>
  <c r="K249" i="5"/>
  <c r="K267" i="5"/>
  <c r="K155" i="5"/>
  <c r="K204" i="5"/>
  <c r="W8" i="5"/>
  <c r="K257" i="5"/>
  <c r="K218" i="5"/>
  <c r="W13" i="5"/>
  <c r="K292" i="5"/>
  <c r="K221" i="5"/>
  <c r="K181" i="5"/>
  <c r="K199" i="5"/>
  <c r="K67" i="5"/>
  <c r="K150" i="5"/>
  <c r="K172" i="5"/>
  <c r="K90" i="5"/>
  <c r="K216" i="5"/>
  <c r="K213" i="5"/>
  <c r="K134" i="5"/>
  <c r="K152" i="5"/>
  <c r="K93" i="5"/>
  <c r="K161" i="5"/>
  <c r="K109" i="5"/>
  <c r="K236" i="5"/>
  <c r="K248" i="5"/>
  <c r="K118" i="5"/>
  <c r="K98" i="5"/>
  <c r="K89" i="5"/>
  <c r="K154" i="5"/>
  <c r="K52" i="5"/>
  <c r="K191" i="5"/>
  <c r="K173" i="5"/>
  <c r="K116" i="5"/>
  <c r="K76" i="5"/>
  <c r="K32" i="5"/>
  <c r="K159" i="5"/>
  <c r="W4" i="5"/>
  <c r="W2" i="5"/>
  <c r="K243" i="5"/>
  <c r="K279" i="5"/>
  <c r="K203" i="5"/>
  <c r="K268" i="5"/>
  <c r="K78" i="5"/>
  <c r="K197" i="5"/>
  <c r="K237" i="5"/>
  <c r="K164" i="5"/>
  <c r="K35" i="5"/>
  <c r="K82" i="5"/>
  <c r="W16" i="5"/>
  <c r="K34" i="5"/>
  <c r="K207" i="5"/>
  <c r="K195" i="5"/>
  <c r="K211" i="5"/>
  <c r="K115" i="5"/>
  <c r="W19" i="5"/>
  <c r="K285" i="5"/>
  <c r="W21" i="5"/>
  <c r="K294" i="5"/>
  <c r="K198" i="5"/>
  <c r="K239" i="5"/>
  <c r="W17" i="5"/>
  <c r="K29" i="5"/>
  <c r="K39" i="5"/>
  <c r="W5" i="5"/>
  <c r="K246" i="5"/>
  <c r="K83" i="5"/>
  <c r="K58" i="5"/>
  <c r="K263" i="5"/>
  <c r="K179" i="5"/>
  <c r="K102" i="5"/>
  <c r="K114" i="5"/>
  <c r="K182" i="5"/>
  <c r="K254" i="5"/>
  <c r="K140" i="5"/>
  <c r="K62" i="5"/>
  <c r="K158" i="5"/>
  <c r="K70" i="5"/>
  <c r="K122" i="5"/>
  <c r="K75" i="5"/>
  <c r="K251" i="5"/>
  <c r="K208" i="5"/>
  <c r="K188" i="5"/>
  <c r="W7" i="5"/>
  <c r="K48" i="5"/>
  <c r="K117" i="5"/>
  <c r="K107" i="5"/>
  <c r="K26" i="5"/>
  <c r="K37" i="5"/>
  <c r="K33" i="5"/>
  <c r="K111" i="5"/>
  <c r="K273" i="5"/>
  <c r="K234" i="5"/>
  <c r="K68" i="5"/>
  <c r="K206" i="5"/>
  <c r="K157" i="5"/>
  <c r="K253" i="5"/>
  <c r="K293" i="5"/>
  <c r="K258" i="5"/>
  <c r="K85" i="5"/>
  <c r="K261" i="5"/>
  <c r="K275" i="5"/>
  <c r="K42" i="5"/>
  <c r="W3" i="5"/>
  <c r="K189" i="5"/>
  <c r="W20" i="5"/>
  <c r="K272" i="5"/>
  <c r="K240" i="5"/>
  <c r="K226" i="5"/>
  <c r="K151" i="5"/>
  <c r="K175" i="5"/>
  <c r="K81" i="5"/>
  <c r="K119" i="5"/>
  <c r="K289" i="5"/>
  <c r="K228" i="5"/>
  <c r="K28" i="5"/>
  <c r="K252" i="5"/>
  <c r="K220" i="5"/>
  <c r="K149" i="5"/>
  <c r="K169" i="5"/>
  <c r="K262" i="5"/>
  <c r="K186" i="5"/>
  <c r="K265" i="5"/>
  <c r="K256" i="5"/>
  <c r="K232" i="5"/>
  <c r="K131" i="5"/>
  <c r="K291" i="5"/>
  <c r="K110" i="5"/>
  <c r="K124" i="5"/>
  <c r="W23" i="5"/>
  <c r="K77" i="5"/>
  <c r="K65" i="5"/>
  <c r="K276" i="5"/>
  <c r="K270" i="5"/>
  <c r="K283" i="5"/>
  <c r="K287" i="5"/>
  <c r="K178" i="5"/>
  <c r="K84" i="5"/>
  <c r="K25" i="5"/>
  <c r="K69" i="5"/>
  <c r="K56" i="5"/>
  <c r="K43" i="5"/>
  <c r="K57" i="5"/>
  <c r="K174" i="5"/>
  <c r="K190" i="5"/>
  <c r="K132" i="5"/>
  <c r="K73" i="5"/>
  <c r="W22" i="5"/>
  <c r="W14" i="5"/>
  <c r="K80" i="5"/>
  <c r="K86" i="5"/>
  <c r="K41" i="5"/>
  <c r="K38" i="5"/>
  <c r="K97" i="5"/>
  <c r="K66" i="5"/>
  <c r="K215" i="5"/>
  <c r="K227" i="5"/>
  <c r="K168" i="5"/>
  <c r="K143" i="5"/>
  <c r="K281" i="5"/>
  <c r="K180" i="5"/>
  <c r="K250" i="5"/>
  <c r="K147" i="5"/>
  <c r="K148" i="5"/>
  <c r="K145" i="5"/>
  <c r="K113" i="5"/>
  <c r="K242" i="5"/>
  <c r="K214" i="5"/>
  <c r="K233" i="5"/>
  <c r="K194" i="5"/>
  <c r="K120" i="5"/>
  <c r="K104" i="5"/>
  <c r="K126" i="5"/>
  <c r="K264" i="5"/>
  <c r="K171" i="5"/>
  <c r="K108" i="5"/>
  <c r="K101" i="5"/>
  <c r="K245" i="5"/>
  <c r="K209" i="5"/>
  <c r="K177" i="5"/>
  <c r="K166" i="5"/>
  <c r="K135" i="5"/>
  <c r="K22" i="5"/>
  <c r="K210" i="5"/>
  <c r="K162" i="5"/>
  <c r="K64" i="5"/>
  <c r="K290" i="5"/>
  <c r="K165" i="5"/>
  <c r="K40" i="5"/>
  <c r="K230" i="5"/>
  <c r="K163" i="5"/>
  <c r="K88" i="5"/>
  <c r="K219" i="5"/>
  <c r="K60" i="5"/>
  <c r="K51" i="5"/>
  <c r="W15" i="5"/>
  <c r="K36" i="5"/>
  <c r="K45" i="5"/>
  <c r="K121" i="5"/>
  <c r="K223" i="5"/>
  <c r="K212" i="5"/>
  <c r="W25" i="5"/>
  <c r="K54" i="5"/>
  <c r="K138" i="5"/>
  <c r="K176" i="5"/>
  <c r="K144" i="5"/>
  <c r="K103" i="5"/>
  <c r="K79" i="5"/>
  <c r="K61" i="5"/>
  <c r="K21" i="5"/>
  <c r="K274" i="5"/>
  <c r="K137" i="5"/>
  <c r="K160" i="5"/>
  <c r="W6" i="5"/>
  <c r="K46" i="5"/>
  <c r="K27" i="5"/>
  <c r="K96" i="5"/>
  <c r="K53" i="5"/>
  <c r="W12" i="5"/>
  <c r="K74" i="5"/>
  <c r="K112" i="5"/>
  <c r="K72" i="5"/>
  <c r="K59" i="5"/>
  <c r="K23" i="5"/>
  <c r="K87" i="5"/>
  <c r="K100" i="5"/>
  <c r="K106" i="5"/>
  <c r="K94" i="5"/>
  <c r="K55" i="5"/>
  <c r="W9" i="5"/>
  <c r="K224" i="5"/>
  <c r="W10" i="5"/>
  <c r="K146" i="5"/>
  <c r="K24" i="5"/>
  <c r="W24" i="5"/>
  <c r="K99" i="5" l="1"/>
  <c r="K255" i="5"/>
  <c r="P255" i="5" s="1"/>
  <c r="K128" i="5"/>
  <c r="K125" i="5"/>
  <c r="K30" i="5"/>
  <c r="K170" i="5"/>
  <c r="K280" i="5"/>
  <c r="P280" i="5" s="1"/>
  <c r="K278" i="5"/>
  <c r="L278" i="5" s="1"/>
  <c r="K202" i="5"/>
  <c r="L202" i="5" s="1"/>
  <c r="K156" i="5"/>
  <c r="P156" i="5" s="1"/>
  <c r="K133" i="5"/>
  <c r="K247" i="5"/>
  <c r="W11" i="5"/>
  <c r="K49" i="5"/>
  <c r="K271" i="5"/>
  <c r="L271" i="5" s="1"/>
  <c r="W18" i="5"/>
  <c r="K129" i="5"/>
  <c r="K244" i="5"/>
  <c r="K238" i="5"/>
  <c r="K183" i="5"/>
  <c r="K142" i="5"/>
  <c r="K50" i="5"/>
  <c r="P50" i="5" s="1"/>
  <c r="K130" i="5"/>
  <c r="P130" i="5" s="1"/>
  <c r="K269" i="5"/>
  <c r="P269" i="5" s="1"/>
  <c r="K241" i="5"/>
  <c r="K235" i="5"/>
  <c r="P235" i="5" s="1"/>
  <c r="K153" i="5"/>
  <c r="K136" i="5"/>
  <c r="K92" i="5"/>
  <c r="K192" i="5"/>
  <c r="L192" i="5" s="1"/>
  <c r="K47" i="5"/>
  <c r="K282" i="5"/>
  <c r="L282" i="5" s="1"/>
  <c r="K284" i="5"/>
  <c r="K139" i="5"/>
  <c r="L139" i="5" s="1"/>
  <c r="K63" i="5"/>
  <c r="K71" i="5"/>
  <c r="K286" i="5"/>
  <c r="K266" i="5"/>
  <c r="L266" i="5" s="1"/>
  <c r="K167" i="5"/>
  <c r="L167" i="5" s="1"/>
  <c r="K200" i="5"/>
  <c r="P200" i="5" s="1"/>
  <c r="L72" i="5"/>
  <c r="P72" i="5"/>
  <c r="P113" i="5"/>
  <c r="L113" i="5"/>
  <c r="L275" i="5"/>
  <c r="P275" i="5"/>
  <c r="P150" i="5"/>
  <c r="L150" i="5"/>
  <c r="L267" i="5"/>
  <c r="P267" i="5"/>
  <c r="L231" i="5"/>
  <c r="P231" i="5"/>
  <c r="L277" i="5"/>
  <c r="P277" i="5"/>
  <c r="P205" i="5"/>
  <c r="L205" i="5"/>
  <c r="L201" i="5"/>
  <c r="P201" i="5"/>
  <c r="L144" i="5"/>
  <c r="P144" i="5"/>
  <c r="L80" i="5"/>
  <c r="P80" i="5"/>
  <c r="P220" i="5"/>
  <c r="L220" i="5"/>
  <c r="L128" i="5"/>
  <c r="P128" i="5"/>
  <c r="L160" i="5"/>
  <c r="P160" i="5"/>
  <c r="L252" i="5"/>
  <c r="P252" i="5"/>
  <c r="L107" i="5"/>
  <c r="P107" i="5"/>
  <c r="P285" i="5"/>
  <c r="L285" i="5"/>
  <c r="P173" i="5"/>
  <c r="L173" i="5"/>
  <c r="L138" i="5"/>
  <c r="P138" i="5"/>
  <c r="L104" i="5"/>
  <c r="P104" i="5"/>
  <c r="P65" i="5"/>
  <c r="L65" i="5"/>
  <c r="L85" i="5"/>
  <c r="P85" i="5"/>
  <c r="L191" i="5"/>
  <c r="P191" i="5"/>
  <c r="L218" i="5"/>
  <c r="P218" i="5"/>
  <c r="P259" i="5"/>
  <c r="L259" i="5"/>
  <c r="L51" i="5"/>
  <c r="P51" i="5"/>
  <c r="L120" i="5"/>
  <c r="P120" i="5"/>
  <c r="L73" i="5"/>
  <c r="P73" i="5"/>
  <c r="L265" i="5"/>
  <c r="P265" i="5"/>
  <c r="L258" i="5"/>
  <c r="P258" i="5"/>
  <c r="L111" i="5"/>
  <c r="P111" i="5"/>
  <c r="L182" i="5"/>
  <c r="P182" i="5"/>
  <c r="P83" i="5"/>
  <c r="L83" i="5"/>
  <c r="P239" i="5"/>
  <c r="L239" i="5"/>
  <c r="L115" i="5"/>
  <c r="P115" i="5"/>
  <c r="L82" i="5"/>
  <c r="P82" i="5"/>
  <c r="L268" i="5"/>
  <c r="P268" i="5"/>
  <c r="P159" i="5"/>
  <c r="L159" i="5"/>
  <c r="P52" i="5"/>
  <c r="L52" i="5"/>
  <c r="P236" i="5"/>
  <c r="L236" i="5"/>
  <c r="P213" i="5"/>
  <c r="L213" i="5"/>
  <c r="L199" i="5"/>
  <c r="P199" i="5"/>
  <c r="P257" i="5"/>
  <c r="L257" i="5"/>
  <c r="P288" i="5"/>
  <c r="L288" i="5"/>
  <c r="L31" i="5"/>
  <c r="P31" i="5"/>
  <c r="L229" i="5"/>
  <c r="P229" i="5"/>
  <c r="L141" i="5"/>
  <c r="P141" i="5"/>
  <c r="P183" i="5"/>
  <c r="L183" i="5"/>
  <c r="P135" i="5"/>
  <c r="L135" i="5"/>
  <c r="L43" i="5"/>
  <c r="P43" i="5"/>
  <c r="L151" i="5"/>
  <c r="P151" i="5"/>
  <c r="P170" i="5"/>
  <c r="L170" i="5"/>
  <c r="P247" i="5"/>
  <c r="L247" i="5"/>
  <c r="L112" i="5"/>
  <c r="P112" i="5"/>
  <c r="L40" i="5"/>
  <c r="P40" i="5"/>
  <c r="L145" i="5"/>
  <c r="P145" i="5"/>
  <c r="P276" i="5"/>
  <c r="L276" i="5"/>
  <c r="L261" i="5"/>
  <c r="P261" i="5"/>
  <c r="P140" i="5"/>
  <c r="L140" i="5"/>
  <c r="P34" i="5"/>
  <c r="L34" i="5"/>
  <c r="L152" i="5"/>
  <c r="P152" i="5"/>
  <c r="P74" i="5"/>
  <c r="L74" i="5"/>
  <c r="P165" i="5"/>
  <c r="L165" i="5"/>
  <c r="P215" i="5"/>
  <c r="L215" i="5"/>
  <c r="P69" i="5"/>
  <c r="L69" i="5"/>
  <c r="P240" i="5"/>
  <c r="L240" i="5"/>
  <c r="L75" i="5"/>
  <c r="P75" i="5"/>
  <c r="P78" i="5"/>
  <c r="L78" i="5"/>
  <c r="L248" i="5"/>
  <c r="P248" i="5"/>
  <c r="P249" i="5"/>
  <c r="L249" i="5"/>
  <c r="P260" i="5"/>
  <c r="L260" i="5"/>
  <c r="L54" i="5"/>
  <c r="P54" i="5"/>
  <c r="P209" i="5"/>
  <c r="L209" i="5"/>
  <c r="L66" i="5"/>
  <c r="P66" i="5"/>
  <c r="P77" i="5"/>
  <c r="L77" i="5"/>
  <c r="L272" i="5"/>
  <c r="P272" i="5"/>
  <c r="P122" i="5"/>
  <c r="L122" i="5"/>
  <c r="P24" i="5"/>
  <c r="L24" i="5"/>
  <c r="L100" i="5"/>
  <c r="P100" i="5"/>
  <c r="L53" i="5"/>
  <c r="P53" i="5"/>
  <c r="L21" i="5"/>
  <c r="P21" i="5"/>
  <c r="P60" i="5"/>
  <c r="L60" i="5"/>
  <c r="P64" i="5"/>
  <c r="L64" i="5"/>
  <c r="L245" i="5"/>
  <c r="P245" i="5"/>
  <c r="L194" i="5"/>
  <c r="P194" i="5"/>
  <c r="L250" i="5"/>
  <c r="P250" i="5"/>
  <c r="P97" i="5"/>
  <c r="L97" i="5"/>
  <c r="P132" i="5"/>
  <c r="L132" i="5"/>
  <c r="P84" i="5"/>
  <c r="L84" i="5"/>
  <c r="P186" i="5"/>
  <c r="L186" i="5"/>
  <c r="L289" i="5"/>
  <c r="P289" i="5"/>
  <c r="P293" i="5"/>
  <c r="L293" i="5"/>
  <c r="L142" i="5"/>
  <c r="P142" i="5"/>
  <c r="P241" i="5"/>
  <c r="L241" i="5"/>
  <c r="P153" i="5"/>
  <c r="L153" i="5"/>
  <c r="P136" i="5"/>
  <c r="L136" i="5"/>
  <c r="P92" i="5"/>
  <c r="L92" i="5"/>
  <c r="L47" i="5"/>
  <c r="P47" i="5"/>
  <c r="L284" i="5"/>
  <c r="P284" i="5"/>
  <c r="L63" i="5"/>
  <c r="P63" i="5"/>
  <c r="L71" i="5"/>
  <c r="P71" i="5"/>
  <c r="L286" i="5"/>
  <c r="P286" i="5"/>
  <c r="L45" i="5"/>
  <c r="P45" i="5"/>
  <c r="P264" i="5"/>
  <c r="L264" i="5"/>
  <c r="L270" i="5"/>
  <c r="P270" i="5"/>
  <c r="P99" i="5"/>
  <c r="L99" i="5"/>
  <c r="P30" i="5"/>
  <c r="L30" i="5"/>
  <c r="P202" i="5"/>
  <c r="P55" i="5"/>
  <c r="L55" i="5"/>
  <c r="L36" i="5"/>
  <c r="P36" i="5"/>
  <c r="P126" i="5"/>
  <c r="L126" i="5"/>
  <c r="P56" i="5"/>
  <c r="L56" i="5"/>
  <c r="P226" i="5"/>
  <c r="L226" i="5"/>
  <c r="L251" i="5"/>
  <c r="P251" i="5"/>
  <c r="P29" i="5"/>
  <c r="L29" i="5"/>
  <c r="L94" i="5"/>
  <c r="P94" i="5"/>
  <c r="P137" i="5"/>
  <c r="L137" i="5"/>
  <c r="L177" i="5"/>
  <c r="P177" i="5"/>
  <c r="L28" i="5"/>
  <c r="P28" i="5"/>
  <c r="P117" i="5"/>
  <c r="L117" i="5"/>
  <c r="L58" i="5"/>
  <c r="P58" i="5"/>
  <c r="P134" i="5"/>
  <c r="L134" i="5"/>
  <c r="L44" i="5"/>
  <c r="P44" i="5"/>
  <c r="P274" i="5"/>
  <c r="L274" i="5"/>
  <c r="P290" i="5"/>
  <c r="L290" i="5"/>
  <c r="L147" i="5"/>
  <c r="P147" i="5"/>
  <c r="P25" i="5"/>
  <c r="L25" i="5"/>
  <c r="L228" i="5"/>
  <c r="P228" i="5"/>
  <c r="P48" i="5"/>
  <c r="L48" i="5"/>
  <c r="L146" i="5"/>
  <c r="P146" i="5"/>
  <c r="P87" i="5"/>
  <c r="L87" i="5"/>
  <c r="L96" i="5"/>
  <c r="P96" i="5"/>
  <c r="P61" i="5"/>
  <c r="L61" i="5"/>
  <c r="L212" i="5"/>
  <c r="P212" i="5"/>
  <c r="P219" i="5"/>
  <c r="L219" i="5"/>
  <c r="L162" i="5"/>
  <c r="P162" i="5"/>
  <c r="P101" i="5"/>
  <c r="L101" i="5"/>
  <c r="L233" i="5"/>
  <c r="P233" i="5"/>
  <c r="P180" i="5"/>
  <c r="L180" i="5"/>
  <c r="L38" i="5"/>
  <c r="P38" i="5"/>
  <c r="P190" i="5"/>
  <c r="L190" i="5"/>
  <c r="P178" i="5"/>
  <c r="L178" i="5"/>
  <c r="L124" i="5"/>
  <c r="P124" i="5"/>
  <c r="L262" i="5"/>
  <c r="P262" i="5"/>
  <c r="P119" i="5"/>
  <c r="L119" i="5"/>
  <c r="P189" i="5"/>
  <c r="L189" i="5"/>
  <c r="P253" i="5"/>
  <c r="L253" i="5"/>
  <c r="L33" i="5"/>
  <c r="P33" i="5"/>
  <c r="L70" i="5"/>
  <c r="P70" i="5"/>
  <c r="L114" i="5"/>
  <c r="P114" i="5"/>
  <c r="L246" i="5"/>
  <c r="P246" i="5"/>
  <c r="P198" i="5"/>
  <c r="L198" i="5"/>
  <c r="L211" i="5"/>
  <c r="P211" i="5"/>
  <c r="L35" i="5"/>
  <c r="P35" i="5"/>
  <c r="L203" i="5"/>
  <c r="P203" i="5"/>
  <c r="L32" i="5"/>
  <c r="P32" i="5"/>
  <c r="L154" i="5"/>
  <c r="P154" i="5"/>
  <c r="P109" i="5"/>
  <c r="L109" i="5"/>
  <c r="L216" i="5"/>
  <c r="P216" i="5"/>
  <c r="L181" i="5"/>
  <c r="P181" i="5"/>
  <c r="P95" i="5"/>
  <c r="L95" i="5"/>
  <c r="L196" i="5"/>
  <c r="P196" i="5"/>
  <c r="P105" i="5"/>
  <c r="L105" i="5"/>
  <c r="L185" i="5"/>
  <c r="P185" i="5"/>
  <c r="P193" i="5"/>
  <c r="L193" i="5"/>
  <c r="P168" i="5"/>
  <c r="L168" i="5"/>
  <c r="L131" i="5"/>
  <c r="P131" i="5"/>
  <c r="P125" i="5"/>
  <c r="L125" i="5"/>
  <c r="P49" i="5"/>
  <c r="L49" i="5"/>
  <c r="P176" i="5"/>
  <c r="L176" i="5"/>
  <c r="L227" i="5"/>
  <c r="P227" i="5"/>
  <c r="P232" i="5"/>
  <c r="L232" i="5"/>
  <c r="L234" i="5"/>
  <c r="P234" i="5"/>
  <c r="L263" i="5"/>
  <c r="P263" i="5"/>
  <c r="L118" i="5"/>
  <c r="P118" i="5"/>
  <c r="L148" i="5"/>
  <c r="P148" i="5"/>
  <c r="P256" i="5"/>
  <c r="L256" i="5"/>
  <c r="L273" i="5"/>
  <c r="P273" i="5"/>
  <c r="L254" i="5"/>
  <c r="P254" i="5"/>
  <c r="L67" i="5"/>
  <c r="P67" i="5"/>
  <c r="P296" i="5"/>
  <c r="L296" i="5"/>
  <c r="L106" i="5"/>
  <c r="P106" i="5"/>
  <c r="L23" i="5"/>
  <c r="P23" i="5"/>
  <c r="L27" i="5"/>
  <c r="P27" i="5"/>
  <c r="L79" i="5"/>
  <c r="P79" i="5"/>
  <c r="P223" i="5"/>
  <c r="L223" i="5"/>
  <c r="P88" i="5"/>
  <c r="L88" i="5"/>
  <c r="P210" i="5"/>
  <c r="L210" i="5"/>
  <c r="L108" i="5"/>
  <c r="P108" i="5"/>
  <c r="L214" i="5"/>
  <c r="P214" i="5"/>
  <c r="P281" i="5"/>
  <c r="L281" i="5"/>
  <c r="L41" i="5"/>
  <c r="P41" i="5"/>
  <c r="L174" i="5"/>
  <c r="P174" i="5"/>
  <c r="L287" i="5"/>
  <c r="P287" i="5"/>
  <c r="P110" i="5"/>
  <c r="L110" i="5"/>
  <c r="P169" i="5"/>
  <c r="L169" i="5"/>
  <c r="L81" i="5"/>
  <c r="P81" i="5"/>
  <c r="P157" i="5"/>
  <c r="L157" i="5"/>
  <c r="L37" i="5"/>
  <c r="P37" i="5"/>
  <c r="P188" i="5"/>
  <c r="L188" i="5"/>
  <c r="P158" i="5"/>
  <c r="L158" i="5"/>
  <c r="P102" i="5"/>
  <c r="L102" i="5"/>
  <c r="L294" i="5"/>
  <c r="P294" i="5"/>
  <c r="L195" i="5"/>
  <c r="P195" i="5"/>
  <c r="P164" i="5"/>
  <c r="L164" i="5"/>
  <c r="L279" i="5"/>
  <c r="P279" i="5"/>
  <c r="P76" i="5"/>
  <c r="L76" i="5"/>
  <c r="L89" i="5"/>
  <c r="P89" i="5"/>
  <c r="L161" i="5"/>
  <c r="P161" i="5"/>
  <c r="L90" i="5"/>
  <c r="P90" i="5"/>
  <c r="P221" i="5"/>
  <c r="L221" i="5"/>
  <c r="L204" i="5"/>
  <c r="P204" i="5"/>
  <c r="L91" i="5"/>
  <c r="P91" i="5"/>
  <c r="P187" i="5"/>
  <c r="L187" i="5"/>
  <c r="L222" i="5"/>
  <c r="P222" i="5"/>
  <c r="L127" i="5"/>
  <c r="P127" i="5"/>
  <c r="P123" i="5"/>
  <c r="L123" i="5"/>
  <c r="L230" i="5"/>
  <c r="P230" i="5"/>
  <c r="L68" i="5"/>
  <c r="P68" i="5"/>
  <c r="L133" i="5"/>
  <c r="P133" i="5"/>
  <c r="L166" i="5"/>
  <c r="P166" i="5"/>
  <c r="P197" i="5"/>
  <c r="L197" i="5"/>
  <c r="P224" i="5"/>
  <c r="L224" i="5"/>
  <c r="L59" i="5"/>
  <c r="P59" i="5"/>
  <c r="L46" i="5"/>
  <c r="P46" i="5"/>
  <c r="L103" i="5"/>
  <c r="P103" i="5"/>
  <c r="L121" i="5"/>
  <c r="P121" i="5"/>
  <c r="P163" i="5"/>
  <c r="L163" i="5"/>
  <c r="P22" i="5"/>
  <c r="L22" i="5"/>
  <c r="L171" i="5"/>
  <c r="P171" i="5"/>
  <c r="P242" i="5"/>
  <c r="L242" i="5"/>
  <c r="P143" i="5"/>
  <c r="L143" i="5"/>
  <c r="L86" i="5"/>
  <c r="P86" i="5"/>
  <c r="L57" i="5"/>
  <c r="P57" i="5"/>
  <c r="L283" i="5"/>
  <c r="P283" i="5"/>
  <c r="P291" i="5"/>
  <c r="L291" i="5"/>
  <c r="L149" i="5"/>
  <c r="P149" i="5"/>
  <c r="L175" i="5"/>
  <c r="P175" i="5"/>
  <c r="L42" i="5"/>
  <c r="P42" i="5"/>
  <c r="L206" i="5"/>
  <c r="P206" i="5"/>
  <c r="L26" i="5"/>
  <c r="P26" i="5"/>
  <c r="L208" i="5"/>
  <c r="P208" i="5"/>
  <c r="L62" i="5"/>
  <c r="P62" i="5"/>
  <c r="P179" i="5"/>
  <c r="L179" i="5"/>
  <c r="L39" i="5"/>
  <c r="P39" i="5"/>
  <c r="L207" i="5"/>
  <c r="P207" i="5"/>
  <c r="L237" i="5"/>
  <c r="P237" i="5"/>
  <c r="L243" i="5"/>
  <c r="P243" i="5"/>
  <c r="P116" i="5"/>
  <c r="L116" i="5"/>
  <c r="L98" i="5"/>
  <c r="P98" i="5"/>
  <c r="L93" i="5"/>
  <c r="P93" i="5"/>
  <c r="L172" i="5"/>
  <c r="P172" i="5"/>
  <c r="P292" i="5"/>
  <c r="L292" i="5"/>
  <c r="P155" i="5"/>
  <c r="L155" i="5"/>
  <c r="L295" i="5"/>
  <c r="P295" i="5"/>
  <c r="P225" i="5"/>
  <c r="L225" i="5"/>
  <c r="L184" i="5"/>
  <c r="P184" i="5"/>
  <c r="P217" i="5"/>
  <c r="L217" i="5"/>
  <c r="P129" i="5"/>
  <c r="L129" i="5"/>
  <c r="P244" i="5"/>
  <c r="L244" i="5"/>
  <c r="P238" i="5"/>
  <c r="L238" i="5"/>
  <c r="L18" i="5"/>
  <c r="L269" i="5" l="1"/>
  <c r="L130" i="5"/>
  <c r="L200" i="5"/>
  <c r="P271" i="5"/>
  <c r="P167" i="5"/>
  <c r="P278" i="5"/>
  <c r="P282" i="5"/>
  <c r="L280" i="5"/>
  <c r="L156" i="5"/>
  <c r="P266" i="5"/>
  <c r="P139" i="5"/>
  <c r="P192" i="5"/>
  <c r="L235" i="5"/>
  <c r="L50" i="5"/>
  <c r="L255" i="5"/>
  <c r="E7" i="5"/>
  <c r="F4" i="5" l="1"/>
  <c r="H4" i="5" s="1"/>
  <c r="F6" i="5"/>
  <c r="H6" i="5" s="1"/>
  <c r="F9" i="5" s="1"/>
  <c r="F5" i="5"/>
  <c r="H5" i="5" s="1"/>
  <c r="F8" i="5"/>
  <c r="G9" i="5"/>
</calcChain>
</file>

<file path=xl/sharedStrings.xml><?xml version="1.0" encoding="utf-8"?>
<sst xmlns="http://schemas.openxmlformats.org/spreadsheetml/2006/main" count="474" uniqueCount="241">
  <si>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</si>
  <si>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</si>
  <si>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</si>
  <si>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</si>
  <si>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</si>
  <si>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</si>
  <si>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</si>
  <si>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</si>
  <si>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</si>
  <si>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</si>
  <si>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</si>
  <si>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</si>
  <si>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</si>
  <si>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</si>
  <si>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</si>
  <si>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</si>
  <si>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</si>
  <si>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</si>
  <si>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</si>
  <si>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</si>
  <si>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</si>
  <si>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</si>
  <si>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</si>
  <si>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</si>
  <si>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</si>
  <si>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</si>
  <si>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</si>
  <si>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</si>
  <si>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</si>
  <si>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not avail.</t>
  </si>
  <si>
    <t>Krajci</t>
  </si>
  <si>
    <t>IBVS 5230</t>
  </si>
  <si>
    <t>I</t>
  </si>
  <si>
    <t>IBVS</t>
  </si>
  <si>
    <t>IBVS 5592</t>
  </si>
  <si>
    <t>EW</t>
  </si>
  <si>
    <t>IBVS 5657</t>
  </si>
  <si>
    <t># of data points:</t>
  </si>
  <si>
    <t xml:space="preserve">IBVS 5736 </t>
  </si>
  <si>
    <t>Or &gt;&gt;&gt;&gt;&gt;&gt;</t>
  </si>
  <si>
    <t>Quad</t>
  </si>
  <si>
    <t>EV Cnc / gsc 0814-2319</t>
  </si>
  <si>
    <t>Q.fit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</si>
  <si>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</si>
  <si>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</si>
  <si>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</si>
  <si>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</si>
  <si>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</si>
  <si>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</si>
  <si>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</si>
  <si>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</si>
  <si>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</si>
  <si>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</si>
  <si>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</si>
  <si>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</si>
  <si>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</si>
  <si>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</si>
  <si>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</si>
  <si>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</si>
  <si>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</si>
  <si>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</si>
  <si>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</si>
  <si>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</si>
  <si>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</si>
  <si>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</si>
  <si>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</si>
  <si>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</si>
  <si>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</si>
  <si>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</si>
  <si>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</si>
  <si>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</si>
  <si>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</si>
  <si>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</si>
  <si>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</si>
  <si>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</si>
  <si>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</si>
  <si>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</si>
  <si>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</si>
  <si>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</si>
  <si>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</si>
  <si>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</si>
  <si>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</si>
  <si>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</si>
  <si>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</si>
  <si>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</si>
  <si>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</si>
  <si>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</si>
  <si>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</si>
  <si>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</si>
  <si>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</si>
  <si>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</si>
  <si>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</si>
  <si>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</si>
  <si>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</si>
  <si>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</si>
  <si>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</si>
  <si>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</si>
  <si>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</si>
  <si>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</si>
  <si>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</si>
  <si>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</si>
  <si>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</si>
  <si>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</si>
  <si>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</si>
  <si>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</si>
  <si>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</si>
  <si>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</si>
  <si>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</si>
  <si>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</si>
  <si>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</si>
  <si>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</si>
  <si>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</si>
  <si>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</si>
  <si>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</si>
  <si>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</si>
  <si>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</si>
  <si>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</si>
  <si>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</si>
  <si>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</si>
  <si>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</si>
  <si>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</si>
  <si>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</si>
  <si>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2008MNRAS.391..342</t>
  </si>
  <si>
    <t>Pribulla</t>
  </si>
  <si>
    <t>Prribulla</t>
  </si>
  <si>
    <t>IBVS 5974</t>
  </si>
  <si>
    <t>II</t>
  </si>
  <si>
    <t>IBVS 5918</t>
  </si>
  <si>
    <t>IBVS 6010</t>
  </si>
  <si>
    <t>Blake 2002</t>
  </si>
  <si>
    <t>Yakut 2009</t>
  </si>
  <si>
    <t>Yakut 2009A&amp;A...503..165</t>
  </si>
  <si>
    <t>PhD thesis, York Univ</t>
  </si>
  <si>
    <t>BAD</t>
  </si>
  <si>
    <r>
      <t>diff</t>
    </r>
    <r>
      <rPr>
        <b/>
        <vertAlign val="superscript"/>
        <sz val="10"/>
        <rFont val="Arial"/>
        <family val="2"/>
      </rPr>
      <t>2</t>
    </r>
  </si>
  <si>
    <r>
      <t>wt.diff</t>
    </r>
    <r>
      <rPr>
        <b/>
        <vertAlign val="superscript"/>
        <sz val="10"/>
        <rFont val="Arial"/>
        <family val="2"/>
      </rPr>
      <t>2</t>
    </r>
  </si>
  <si>
    <t>wt</t>
  </si>
  <si>
    <t>Pribulla 2008</t>
  </si>
  <si>
    <t>OEJV 0155</t>
  </si>
  <si>
    <t>0,0070</t>
  </si>
  <si>
    <t>Good grief!</t>
  </si>
  <si>
    <t>Whelan et al. (1979)</t>
  </si>
  <si>
    <t>Kurochkin (1979)</t>
  </si>
  <si>
    <t>Kurochkin (1965)</t>
  </si>
  <si>
    <t>Eggen (1967)</t>
  </si>
  <si>
    <t>Millis (1972)</t>
  </si>
  <si>
    <t>Kurochkin (1970)</t>
  </si>
  <si>
    <t>Estimated from light curves of Gilliland et al. (1991)</t>
  </si>
  <si>
    <t>Diethelm (1998)</t>
  </si>
  <si>
    <t>Youn et al. (2003)</t>
  </si>
  <si>
    <t>Blake (2002)</t>
  </si>
  <si>
    <t>Csizmadia et al. (2002)</t>
  </si>
  <si>
    <t>Qian et al. (2006)</t>
  </si>
  <si>
    <t>Zhang et al. (2005)</t>
  </si>
  <si>
    <t>Krajci (2005)</t>
  </si>
  <si>
    <t>Krajci (2006)</t>
  </si>
  <si>
    <t>Nelson (2006)</t>
  </si>
  <si>
    <t>Biro et al. (2006)</t>
  </si>
  <si>
    <t>Nelson (2007).</t>
  </si>
  <si>
    <t>Yakut et al. 2009A&amp;A…503…165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</si>
  <si>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</si>
  <si>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</si>
  <si>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</si>
  <si>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</si>
  <si>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</si>
  <si>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</si>
  <si>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2451603.2028 </t>
  </si>
  <si>
    <t> 28.02.2000 16:52 </t>
  </si>
  <si>
    <t> -0.0004 </t>
  </si>
  <si>
    <t>E </t>
  </si>
  <si>
    <t> SZ.Csizmadia et al. </t>
  </si>
  <si>
    <t>IBVS 5230 </t>
  </si>
  <si>
    <t>2451604.0883 </t>
  </si>
  <si>
    <t> 29.02.2000 14:07 </t>
  </si>
  <si>
    <t> 0.0022 </t>
  </si>
  <si>
    <t>2452244.6052 </t>
  </si>
  <si>
    <t> 01.12.2001 02:31 </t>
  </si>
  <si>
    <t> -0.0080 </t>
  </si>
  <si>
    <t>?</t>
  </si>
  <si>
    <t> Sz.Csizmadia et al. </t>
  </si>
  <si>
    <t>IBVS 5736 </t>
  </si>
  <si>
    <t>2452246.6091 </t>
  </si>
  <si>
    <t> 03.12.2001 02:37 </t>
  </si>
  <si>
    <t> 0.0094 </t>
  </si>
  <si>
    <t>2452271.4941 </t>
  </si>
  <si>
    <t> 27.12.2001 23:51 </t>
  </si>
  <si>
    <t> -0.0468 </t>
  </si>
  <si>
    <t>2453108.2776 </t>
  </si>
  <si>
    <t> 12.04.2004 18:39 </t>
  </si>
  <si>
    <t> -0.0098 </t>
  </si>
  <si>
    <t> T.Krajci </t>
  </si>
  <si>
    <t>IBVS 5592 </t>
  </si>
  <si>
    <t>2453109.1864 </t>
  </si>
  <si>
    <t> 13.04.2004 16:28 </t>
  </si>
  <si>
    <t> 0.0161 </t>
  </si>
  <si>
    <t>2453443.3450 </t>
  </si>
  <si>
    <t> 13.03.2005 20:16 </t>
  </si>
  <si>
    <t> 0.0058 </t>
  </si>
  <si>
    <t>-I</t>
  </si>
  <si>
    <t> F.Agerer </t>
  </si>
  <si>
    <t>BAVM 173 </t>
  </si>
  <si>
    <t>2454513.3950 </t>
  </si>
  <si>
    <t> 16.02.2008 21:28 </t>
  </si>
  <si>
    <t>-3402.5</t>
  </si>
  <si>
    <t> 0.0092 </t>
  </si>
  <si>
    <t>C </t>
  </si>
  <si>
    <t> M.&amp; K.Rätz </t>
  </si>
  <si>
    <t>BAVM 209 </t>
  </si>
  <si>
    <t>2455235.802 </t>
  </si>
  <si>
    <t> 08.02.2010 07:14 </t>
  </si>
  <si>
    <t>-1766</t>
  </si>
  <si>
    <t> 0.002 </t>
  </si>
  <si>
    <t> S.Dvorak </t>
  </si>
  <si>
    <t>IBVS 5974 </t>
  </si>
  <si>
    <t>2455621.3991 </t>
  </si>
  <si>
    <t> 28.02.2011 21:34 </t>
  </si>
  <si>
    <t>-892.5</t>
  </si>
  <si>
    <t> 0.0029 </t>
  </si>
  <si>
    <t>BAVM 220 </t>
  </si>
  <si>
    <t>2455621.4090 </t>
  </si>
  <si>
    <t> 28.02.2011 21:48 </t>
  </si>
  <si>
    <t> 0.0128 </t>
  </si>
  <si>
    <t>2455621.4146 </t>
  </si>
  <si>
    <t> 28.02.2011 21:57 </t>
  </si>
  <si>
    <t> 0.0184 </t>
  </si>
  <si>
    <t>2456015.3800 </t>
  </si>
  <si>
    <t> 28.03.2012 21:07 </t>
  </si>
  <si>
    <t>0</t>
  </si>
  <si>
    <t> 0.0000 </t>
  </si>
  <si>
    <t>ns</t>
  </si>
  <si>
    <t> A.Paschke </t>
  </si>
  <si>
    <t>OEJV 0155 </t>
  </si>
  <si>
    <t>Add cycle</t>
  </si>
  <si>
    <t>JD today</t>
  </si>
  <si>
    <t>Old Cycle</t>
  </si>
  <si>
    <t>New Cycle</t>
  </si>
  <si>
    <t>Next ToM</t>
  </si>
  <si>
    <t>Local time</t>
  </si>
  <si>
    <t>My time zone &gt;&gt;&gt;&gt;&gt;&gt;&gt;&gt;</t>
  </si>
  <si>
    <t>My time zone &gt;&gt;&gt;&gt;&gt;&gt;&gt;</t>
  </si>
  <si>
    <t>Both files 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</si>
</sst>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6" formatCode="0.E+00"/>
    <numFmt numFmtId="177" formatCode="0.0%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trike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b/>
      <sz val="10"/>
      <color indexed="13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9">
    <xf numFmtId="0" fontId="0" fillId="0" borderId="0">
      <alignment vertical="top"/>
    </xf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2" applyNumberFormat="0" applyFont="0" applyFill="0" applyAlignment="0" applyProtection="0"/>
  </cellStyleXfs>
  <cellXfs count="12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0" fillId="0" borderId="0" xfId="0">
      <alignment vertical="top"/>
    </xf>
    <xf numFmtId="0" fontId="10" fillId="0" borderId="0" xfId="0" applyFont="1" applyAlignment="1"/>
    <xf numFmtId="0" fontId="0" fillId="0" borderId="6" xfId="0" applyBorder="1" applyAlignment="1"/>
    <xf numFmtId="0" fontId="0" fillId="0" borderId="7" xfId="0" applyBorder="1" applyAlignment="1"/>
    <xf numFmtId="0" fontId="1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4" fillId="0" borderId="0" xfId="0" applyFont="1" applyAlignment="1"/>
    <xf numFmtId="0" fontId="0" fillId="0" borderId="0" xfId="0" applyAlignment="1">
      <alignment horizontal="left"/>
    </xf>
    <xf numFmtId="0" fontId="15" fillId="0" borderId="0" xfId="0" applyFont="1">
      <alignment vertical="top"/>
    </xf>
    <xf numFmtId="0" fontId="7" fillId="0" borderId="0" xfId="0" applyFont="1">
      <alignment vertical="top"/>
    </xf>
    <xf numFmtId="0" fontId="17" fillId="0" borderId="0" xfId="0" applyFont="1">
      <alignment vertical="top"/>
    </xf>
    <xf numFmtId="0" fontId="7" fillId="0" borderId="0" xfId="0" applyFont="1" applyAlignment="1">
      <alignment horizontal="center"/>
    </xf>
    <xf numFmtId="0" fontId="7" fillId="0" borderId="11" xfId="0" applyFont="1" applyBorder="1">
      <alignment vertical="top"/>
    </xf>
    <xf numFmtId="0" fontId="14" fillId="0" borderId="12" xfId="0" applyFont="1" applyBorder="1">
      <alignment vertical="top"/>
    </xf>
    <xf numFmtId="0" fontId="10" fillId="0" borderId="8" xfId="0" applyFont="1" applyBorder="1">
      <alignment vertical="top"/>
    </xf>
    <xf numFmtId="176" fontId="10" fillId="0" borderId="8" xfId="0" applyNumberFormat="1" applyFont="1" applyBorder="1" applyAlignment="1">
      <alignment horizontal="center"/>
    </xf>
    <xf numFmtId="177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13" xfId="0" applyFont="1" applyBorder="1">
      <alignment vertical="top"/>
    </xf>
    <xf numFmtId="0" fontId="14" fillId="0" borderId="14" xfId="0" applyFont="1" applyBorder="1">
      <alignment vertical="top"/>
    </xf>
    <xf numFmtId="0" fontId="10" fillId="0" borderId="9" xfId="0" applyFont="1" applyBorder="1">
      <alignment vertical="top"/>
    </xf>
    <xf numFmtId="176" fontId="10" fillId="0" borderId="9" xfId="0" applyNumberFormat="1" applyFont="1" applyBorder="1" applyAlignment="1">
      <alignment horizontal="center"/>
    </xf>
    <xf numFmtId="0" fontId="7" fillId="0" borderId="15" xfId="0" applyFont="1" applyBorder="1">
      <alignment vertical="top"/>
    </xf>
    <xf numFmtId="0" fontId="14" fillId="0" borderId="16" xfId="0" applyFont="1" applyBorder="1">
      <alignment vertical="top"/>
    </xf>
    <xf numFmtId="0" fontId="10" fillId="0" borderId="10" xfId="0" applyFont="1" applyBorder="1">
      <alignment vertical="top"/>
    </xf>
    <xf numFmtId="176" fontId="10" fillId="0" borderId="10" xfId="0" applyNumberFormat="1" applyFont="1" applyBorder="1" applyAlignment="1">
      <alignment horizontal="center"/>
    </xf>
    <xf numFmtId="0" fontId="17" fillId="0" borderId="3" xfId="0" applyFont="1" applyBorder="1">
      <alignment vertical="top"/>
    </xf>
    <xf numFmtId="0" fontId="0" fillId="0" borderId="3" xfId="0" applyBorder="1">
      <alignment vertical="top"/>
    </xf>
    <xf numFmtId="0" fontId="7" fillId="0" borderId="0" xfId="0" applyFont="1" applyFill="1" applyBorder="1">
      <alignment vertical="top"/>
    </xf>
    <xf numFmtId="0" fontId="14" fillId="0" borderId="0" xfId="0" applyFont="1">
      <alignment vertical="top"/>
    </xf>
    <xf numFmtId="176" fontId="10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10" fontId="9" fillId="0" borderId="0" xfId="0" applyNumberFormat="1" applyFont="1" applyFill="1" applyBorder="1">
      <alignment vertical="top"/>
    </xf>
    <xf numFmtId="0" fontId="18" fillId="0" borderId="0" xfId="0" applyFont="1">
      <alignment vertical="top"/>
    </xf>
    <xf numFmtId="177" fontId="18" fillId="0" borderId="0" xfId="0" applyNumberFormat="1" applyFont="1">
      <alignment vertical="top"/>
    </xf>
    <xf numFmtId="10" fontId="18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10" fillId="0" borderId="0" xfId="0" applyFont="1" applyFill="1">
      <alignment vertical="top"/>
    </xf>
    <xf numFmtId="0" fontId="19" fillId="0" borderId="0" xfId="0" applyFont="1" applyProtection="1">
      <alignment vertical="top"/>
      <protection locked="0"/>
    </xf>
    <xf numFmtId="0" fontId="19" fillId="0" borderId="0" xfId="0" applyFont="1" applyAlignment="1">
      <alignment horizontal="center"/>
    </xf>
    <xf numFmtId="0" fontId="20" fillId="0" borderId="0" xfId="0" applyFont="1">
      <alignment vertical="top"/>
    </xf>
    <xf numFmtId="0" fontId="21" fillId="0" borderId="0" xfId="0" applyFont="1" applyAlignment="1">
      <alignment horizontal="center"/>
    </xf>
    <xf numFmtId="0" fontId="9" fillId="0" borderId="0" xfId="0" applyFont="1">
      <alignment vertical="top"/>
    </xf>
    <xf numFmtId="0" fontId="7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2" borderId="1" xfId="0" applyFont="1" applyFill="1" applyBorder="1">
      <alignment vertical="top"/>
    </xf>
    <xf numFmtId="0" fontId="10" fillId="0" borderId="17" xfId="0" applyFont="1" applyFill="1" applyBorder="1">
      <alignment vertical="top"/>
    </xf>
    <xf numFmtId="0" fontId="10" fillId="0" borderId="0" xfId="0" applyFont="1">
      <alignment vertical="top"/>
    </xf>
    <xf numFmtId="0" fontId="7" fillId="0" borderId="1" xfId="0" applyFont="1" applyFill="1" applyBorder="1">
      <alignment vertical="top"/>
    </xf>
    <xf numFmtId="0" fontId="10" fillId="0" borderId="0" xfId="0" applyNumberFormat="1" applyFont="1" applyAlignment="1">
      <alignment horizontal="left"/>
    </xf>
    <xf numFmtId="0" fontId="5" fillId="0" borderId="0" xfId="0" applyFont="1" applyAlignment="1"/>
    <xf numFmtId="0" fontId="22" fillId="0" borderId="18" xfId="0" applyFont="1" applyBorder="1" applyAlignment="1"/>
    <xf numFmtId="0" fontId="22" fillId="0" borderId="19" xfId="0" applyFont="1" applyBorder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24" fillId="0" borderId="0" xfId="0" applyFont="1" applyAlignment="1"/>
    <xf numFmtId="0" fontId="20" fillId="0" borderId="3" xfId="0" applyFont="1" applyFill="1" applyBorder="1" applyAlignment="1">
      <alignment horizontal="center"/>
    </xf>
    <xf numFmtId="11" fontId="0" fillId="0" borderId="0" xfId="0" applyNumberFormat="1" applyAlignment="1"/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25" fillId="0" borderId="0" xfId="0" applyFont="1">
      <alignment vertical="top"/>
    </xf>
    <xf numFmtId="0" fontId="25" fillId="0" borderId="0" xfId="0" applyFont="1" applyAlignment="1">
      <alignment horizontal="center"/>
    </xf>
    <xf numFmtId="0" fontId="23" fillId="0" borderId="0" xfId="0" applyFont="1" applyAlignment="1"/>
    <xf numFmtId="0" fontId="23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5" fillId="0" borderId="3" xfId="0" applyFont="1" applyBorder="1" applyAlignment="1"/>
    <xf numFmtId="0" fontId="5" fillId="0" borderId="3" xfId="0" applyFont="1" applyBorder="1" applyAlignment="1">
      <alignment horizontal="left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27" fillId="3" borderId="0" xfId="0" applyFont="1" applyFill="1" applyAlignment="1"/>
    <xf numFmtId="0" fontId="2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9" fillId="0" borderId="0" xfId="7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0" fillId="4" borderId="20" xfId="0" applyFill="1" applyBorder="1" applyAlignment="1">
      <alignment horizontal="left" wrapText="1" indent="1"/>
    </xf>
    <xf numFmtId="0" fontId="0" fillId="4" borderId="20" xfId="0" applyFill="1" applyBorder="1" applyAlignment="1">
      <alignment horizontal="center" wrapText="1"/>
    </xf>
    <xf numFmtId="0" fontId="0" fillId="4" borderId="20" xfId="0" applyFill="1" applyBorder="1" applyAlignment="1">
      <alignment horizontal="right" wrapText="1"/>
    </xf>
    <xf numFmtId="0" fontId="29" fillId="4" borderId="20" xfId="7" applyFill="1" applyBorder="1" applyAlignment="1" applyProtection="1">
      <alignment horizontal="right" wrapText="1"/>
    </xf>
    <xf numFmtId="0" fontId="0" fillId="4" borderId="21" xfId="0" applyFill="1" applyBorder="1" applyAlignment="1">
      <alignment horizontal="left" wrapText="1" indent="1"/>
    </xf>
    <xf numFmtId="0" fontId="0" fillId="4" borderId="21" xfId="0" applyFill="1" applyBorder="1" applyAlignment="1">
      <alignment horizontal="center" wrapText="1"/>
    </xf>
    <xf numFmtId="0" fontId="0" fillId="4" borderId="21" xfId="0" applyFill="1" applyBorder="1" applyAlignment="1">
      <alignment horizontal="right" wrapText="1"/>
    </xf>
    <xf numFmtId="0" fontId="29" fillId="4" borderId="21" xfId="7" applyFill="1" applyBorder="1" applyAlignment="1" applyProtection="1">
      <alignment horizontal="righ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>
      <alignment vertical="top"/>
    </xf>
    <xf numFmtId="0" fontId="0" fillId="0" borderId="0" xfId="0" quotePrefix="1" applyBorder="1">
      <alignment vertical="top"/>
    </xf>
    <xf numFmtId="0" fontId="5" fillId="4" borderId="0" xfId="0" applyFont="1" applyFill="1" applyBorder="1" applyAlignment="1">
      <alignment horizontal="left" vertical="top" wrapText="1" indent="1"/>
    </xf>
    <xf numFmtId="0" fontId="5" fillId="4" borderId="0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right" vertical="top" wrapText="1"/>
    </xf>
    <xf numFmtId="0" fontId="29" fillId="4" borderId="0" xfId="7" applyFill="1" applyBorder="1" applyAlignment="1" applyProtection="1">
      <alignment horizontal="right" vertical="top" wrapText="1"/>
    </xf>
    <xf numFmtId="0" fontId="12" fillId="0" borderId="0" xfId="0" applyFont="1">
      <alignment vertical="top"/>
    </xf>
    <xf numFmtId="0" fontId="1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22" fontId="10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31" fillId="0" borderId="0" xfId="0" applyFont="1" applyAlignment="1"/>
    <xf numFmtId="0" fontId="32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EV Cnc - O-C Diagr.</a:t>
            </a:r>
          </a:p>
        </c:rich>
      </c:tx>
      <c:layout>
        <c:manualLayout>
          <c:xMode val="edge"/>
          <c:yMode val="edge"/>
          <c:x val="0.3902442036926158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95130494481438"/>
          <c:y val="0.14634168126798494"/>
          <c:w val="0.83500775856331722"/>
          <c:h val="0.6859766309436793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1'!$F$21:$F$990</c:f>
              <c:numCache>
                <c:formatCode>General</c:formatCode>
                <c:ptCount val="970"/>
                <c:pt idx="0">
                  <c:v>-4565.5</c:v>
                </c:pt>
                <c:pt idx="1">
                  <c:v>-4561</c:v>
                </c:pt>
                <c:pt idx="2">
                  <c:v>-4518</c:v>
                </c:pt>
                <c:pt idx="3">
                  <c:v>-3719.5</c:v>
                </c:pt>
                <c:pt idx="4">
                  <c:v>-3717.5</c:v>
                </c:pt>
                <c:pt idx="5">
                  <c:v>-2266.5</c:v>
                </c:pt>
                <c:pt idx="6">
                  <c:v>-2262</c:v>
                </c:pt>
                <c:pt idx="7">
                  <c:v>-2205.5</c:v>
                </c:pt>
                <c:pt idx="8">
                  <c:v>-310</c:v>
                </c:pt>
                <c:pt idx="9">
                  <c:v>-308</c:v>
                </c:pt>
                <c:pt idx="10">
                  <c:v>408.5</c:v>
                </c:pt>
                <c:pt idx="11">
                  <c:v>410.5</c:v>
                </c:pt>
                <c:pt idx="12">
                  <c:v>449</c:v>
                </c:pt>
                <c:pt idx="13">
                  <c:v>991</c:v>
                </c:pt>
                <c:pt idx="14">
                  <c:v>2036.5</c:v>
                </c:pt>
                <c:pt idx="15">
                  <c:v>2043.5</c:v>
                </c:pt>
                <c:pt idx="16">
                  <c:v>2044.5</c:v>
                </c:pt>
                <c:pt idx="17">
                  <c:v>2050.5</c:v>
                </c:pt>
                <c:pt idx="18">
                  <c:v>2053.5</c:v>
                </c:pt>
                <c:pt idx="19">
                  <c:v>2054.5</c:v>
                </c:pt>
                <c:pt idx="20">
                  <c:v>2055.5</c:v>
                </c:pt>
                <c:pt idx="21">
                  <c:v>2873</c:v>
                </c:pt>
                <c:pt idx="22">
                  <c:v>4509.5</c:v>
                </c:pt>
                <c:pt idx="23">
                  <c:v>5383</c:v>
                </c:pt>
                <c:pt idx="24">
                  <c:v>5383</c:v>
                </c:pt>
                <c:pt idx="25">
                  <c:v>5383</c:v>
                </c:pt>
                <c:pt idx="26">
                  <c:v>6275.5</c:v>
                </c:pt>
              </c:numCache>
            </c:numRef>
          </c:xVal>
          <c:yVal>
            <c:numRef>
              <c:f>'Active 1'!$H$21:$H$990</c:f>
              <c:numCache>
                <c:formatCode>General</c:formatCode>
                <c:ptCount val="970"/>
                <c:pt idx="3">
                  <c:v>5.1508049997210037E-2</c:v>
                </c:pt>
                <c:pt idx="4">
                  <c:v>5.4128250005305745E-2</c:v>
                </c:pt>
                <c:pt idx="5">
                  <c:v>4.1733350000868086E-2</c:v>
                </c:pt>
                <c:pt idx="12">
                  <c:v>5.1484900002833456E-2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16-4BB7-8E15-408434CE327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1'!$D$21:$D$990</c:f>
                <c:numCache>
                  <c:formatCode>General</c:formatCode>
                  <c:ptCount val="970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  <c:pt idx="21">
                    <c:v>4.4000000000000003E-3</c:v>
                  </c:pt>
                  <c:pt idx="22">
                    <c:v>2E-3</c:v>
                  </c:pt>
                  <c:pt idx="23">
                    <c:v>9.4999999999999998E-3</c:v>
                  </c:pt>
                  <c:pt idx="24">
                    <c:v>2.47E-2</c:v>
                  </c:pt>
                  <c:pt idx="25">
                    <c:v>1.0800000000000001E-2</c:v>
                  </c:pt>
                  <c:pt idx="26">
                    <c:v>0</c:v>
                  </c:pt>
                </c:numCache>
              </c:numRef>
            </c:plus>
            <c:minus>
              <c:numRef>
                <c:f>'Active 1'!$D$21:$D$990</c:f>
                <c:numCache>
                  <c:formatCode>General</c:formatCode>
                  <c:ptCount val="970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  <c:pt idx="21">
                    <c:v>4.4000000000000003E-3</c:v>
                  </c:pt>
                  <c:pt idx="22">
                    <c:v>2E-3</c:v>
                  </c:pt>
                  <c:pt idx="23">
                    <c:v>9.4999999999999998E-3</c:v>
                  </c:pt>
                  <c:pt idx="24">
                    <c:v>2.47E-2</c:v>
                  </c:pt>
                  <c:pt idx="25">
                    <c:v>1.0800000000000001E-2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-4565.5</c:v>
                </c:pt>
                <c:pt idx="1">
                  <c:v>-4561</c:v>
                </c:pt>
                <c:pt idx="2">
                  <c:v>-4518</c:v>
                </c:pt>
                <c:pt idx="3">
                  <c:v>-3719.5</c:v>
                </c:pt>
                <c:pt idx="4">
                  <c:v>-3717.5</c:v>
                </c:pt>
                <c:pt idx="5">
                  <c:v>-2266.5</c:v>
                </c:pt>
                <c:pt idx="6">
                  <c:v>-2262</c:v>
                </c:pt>
                <c:pt idx="7">
                  <c:v>-2205.5</c:v>
                </c:pt>
                <c:pt idx="8">
                  <c:v>-310</c:v>
                </c:pt>
                <c:pt idx="9">
                  <c:v>-308</c:v>
                </c:pt>
                <c:pt idx="10">
                  <c:v>408.5</c:v>
                </c:pt>
                <c:pt idx="11">
                  <c:v>410.5</c:v>
                </c:pt>
                <c:pt idx="12">
                  <c:v>449</c:v>
                </c:pt>
                <c:pt idx="13">
                  <c:v>991</c:v>
                </c:pt>
                <c:pt idx="14">
                  <c:v>2036.5</c:v>
                </c:pt>
                <c:pt idx="15">
                  <c:v>2043.5</c:v>
                </c:pt>
                <c:pt idx="16">
                  <c:v>2044.5</c:v>
                </c:pt>
                <c:pt idx="17">
                  <c:v>2050.5</c:v>
                </c:pt>
                <c:pt idx="18">
                  <c:v>2053.5</c:v>
                </c:pt>
                <c:pt idx="19">
                  <c:v>2054.5</c:v>
                </c:pt>
                <c:pt idx="20">
                  <c:v>2055.5</c:v>
                </c:pt>
                <c:pt idx="21">
                  <c:v>2873</c:v>
                </c:pt>
                <c:pt idx="22">
                  <c:v>4509.5</c:v>
                </c:pt>
                <c:pt idx="23">
                  <c:v>5383</c:v>
                </c:pt>
                <c:pt idx="24">
                  <c:v>5383</c:v>
                </c:pt>
                <c:pt idx="25">
                  <c:v>5383</c:v>
                </c:pt>
                <c:pt idx="26">
                  <c:v>6275.5</c:v>
                </c:pt>
              </c:numCache>
            </c:numRef>
          </c:xVal>
          <c:yVal>
            <c:numRef>
              <c:f>'Active 1'!$I$21:$I$990</c:f>
              <c:numCache>
                <c:formatCode>General</c:formatCode>
                <c:ptCount val="970"/>
                <c:pt idx="8">
                  <c:v>3.6969000000681262E-2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16-4BB7-8E15-408434CE327C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Prribulla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1'!$D$21:$D$39</c:f>
                <c:numCache>
                  <c:formatCode>General</c:formatCode>
                  <c:ptCount val="19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'Active 1'!$D$21:$D$39</c:f>
                <c:numCache>
                  <c:formatCode>General</c:formatCode>
                  <c:ptCount val="19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-4565.5</c:v>
                </c:pt>
                <c:pt idx="1">
                  <c:v>-4561</c:v>
                </c:pt>
                <c:pt idx="2">
                  <c:v>-4518</c:v>
                </c:pt>
                <c:pt idx="3">
                  <c:v>-3719.5</c:v>
                </c:pt>
                <c:pt idx="4">
                  <c:v>-3717.5</c:v>
                </c:pt>
                <c:pt idx="5">
                  <c:v>-2266.5</c:v>
                </c:pt>
                <c:pt idx="6">
                  <c:v>-2262</c:v>
                </c:pt>
                <c:pt idx="7">
                  <c:v>-2205.5</c:v>
                </c:pt>
                <c:pt idx="8">
                  <c:v>-310</c:v>
                </c:pt>
                <c:pt idx="9">
                  <c:v>-308</c:v>
                </c:pt>
                <c:pt idx="10">
                  <c:v>408.5</c:v>
                </c:pt>
                <c:pt idx="11">
                  <c:v>410.5</c:v>
                </c:pt>
                <c:pt idx="12">
                  <c:v>449</c:v>
                </c:pt>
                <c:pt idx="13">
                  <c:v>991</c:v>
                </c:pt>
                <c:pt idx="14">
                  <c:v>2036.5</c:v>
                </c:pt>
                <c:pt idx="15">
                  <c:v>2043.5</c:v>
                </c:pt>
                <c:pt idx="16">
                  <c:v>2044.5</c:v>
                </c:pt>
                <c:pt idx="17">
                  <c:v>2050.5</c:v>
                </c:pt>
                <c:pt idx="18">
                  <c:v>2053.5</c:v>
                </c:pt>
                <c:pt idx="19">
                  <c:v>2054.5</c:v>
                </c:pt>
                <c:pt idx="20">
                  <c:v>2055.5</c:v>
                </c:pt>
                <c:pt idx="21">
                  <c:v>2873</c:v>
                </c:pt>
                <c:pt idx="22">
                  <c:v>4509.5</c:v>
                </c:pt>
                <c:pt idx="23">
                  <c:v>5383</c:v>
                </c:pt>
                <c:pt idx="24">
                  <c:v>5383</c:v>
                </c:pt>
                <c:pt idx="25">
                  <c:v>5383</c:v>
                </c:pt>
                <c:pt idx="26">
                  <c:v>6275.5</c:v>
                </c:pt>
              </c:numCache>
            </c:numRef>
          </c:xVal>
          <c:yVal>
            <c:numRef>
              <c:f>'Active 1'!$J$21:$J$990</c:f>
              <c:numCache>
                <c:formatCode>General</c:formatCode>
                <c:ptCount val="970"/>
                <c:pt idx="14">
                  <c:v>4.8643649999576155E-2</c:v>
                </c:pt>
                <c:pt idx="15">
                  <c:v>3.2964350000838749E-2</c:v>
                </c:pt>
                <c:pt idx="16">
                  <c:v>4.7524449997581542E-2</c:v>
                </c:pt>
                <c:pt idx="17">
                  <c:v>4.5885049999924377E-2</c:v>
                </c:pt>
                <c:pt idx="18">
                  <c:v>4.6265349999885075E-2</c:v>
                </c:pt>
                <c:pt idx="19">
                  <c:v>4.6825450001051649E-2</c:v>
                </c:pt>
                <c:pt idx="20">
                  <c:v>4.0785550001601223E-2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16-4BB7-8E15-408434CE327C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1'!$D$21:$D$47</c:f>
                <c:numCache>
                  <c:formatCode>General</c:formatCode>
                  <c:ptCount val="27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  <c:pt idx="21">
                    <c:v>4.4000000000000003E-3</c:v>
                  </c:pt>
                  <c:pt idx="22">
                    <c:v>2E-3</c:v>
                  </c:pt>
                  <c:pt idx="23">
                    <c:v>9.4999999999999998E-3</c:v>
                  </c:pt>
                  <c:pt idx="24">
                    <c:v>2.47E-2</c:v>
                  </c:pt>
                  <c:pt idx="25">
                    <c:v>1.0800000000000001E-2</c:v>
                  </c:pt>
                  <c:pt idx="26">
                    <c:v>0</c:v>
                  </c:pt>
                </c:numCache>
              </c:numRef>
            </c:plus>
            <c:minus>
              <c:numRef>
                <c:f>'Active 1'!$D$21:$D$47</c:f>
                <c:numCache>
                  <c:formatCode>General</c:formatCode>
                  <c:ptCount val="27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  <c:pt idx="21">
                    <c:v>4.4000000000000003E-3</c:v>
                  </c:pt>
                  <c:pt idx="22">
                    <c:v>2E-3</c:v>
                  </c:pt>
                  <c:pt idx="23">
                    <c:v>9.4999999999999998E-3</c:v>
                  </c:pt>
                  <c:pt idx="24">
                    <c:v>2.47E-2</c:v>
                  </c:pt>
                  <c:pt idx="25">
                    <c:v>1.0800000000000001E-2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-4565.5</c:v>
                </c:pt>
                <c:pt idx="1">
                  <c:v>-4561</c:v>
                </c:pt>
                <c:pt idx="2">
                  <c:v>-4518</c:v>
                </c:pt>
                <c:pt idx="3">
                  <c:v>-3719.5</c:v>
                </c:pt>
                <c:pt idx="4">
                  <c:v>-3717.5</c:v>
                </c:pt>
                <c:pt idx="5">
                  <c:v>-2266.5</c:v>
                </c:pt>
                <c:pt idx="6">
                  <c:v>-2262</c:v>
                </c:pt>
                <c:pt idx="7">
                  <c:v>-2205.5</c:v>
                </c:pt>
                <c:pt idx="8">
                  <c:v>-310</c:v>
                </c:pt>
                <c:pt idx="9">
                  <c:v>-308</c:v>
                </c:pt>
                <c:pt idx="10">
                  <c:v>408.5</c:v>
                </c:pt>
                <c:pt idx="11">
                  <c:v>410.5</c:v>
                </c:pt>
                <c:pt idx="12">
                  <c:v>449</c:v>
                </c:pt>
                <c:pt idx="13">
                  <c:v>991</c:v>
                </c:pt>
                <c:pt idx="14">
                  <c:v>2036.5</c:v>
                </c:pt>
                <c:pt idx="15">
                  <c:v>2043.5</c:v>
                </c:pt>
                <c:pt idx="16">
                  <c:v>2044.5</c:v>
                </c:pt>
                <c:pt idx="17">
                  <c:v>2050.5</c:v>
                </c:pt>
                <c:pt idx="18">
                  <c:v>2053.5</c:v>
                </c:pt>
                <c:pt idx="19">
                  <c:v>2054.5</c:v>
                </c:pt>
                <c:pt idx="20">
                  <c:v>2055.5</c:v>
                </c:pt>
                <c:pt idx="21">
                  <c:v>2873</c:v>
                </c:pt>
                <c:pt idx="22">
                  <c:v>4509.5</c:v>
                </c:pt>
                <c:pt idx="23">
                  <c:v>5383</c:v>
                </c:pt>
                <c:pt idx="24">
                  <c:v>5383</c:v>
                </c:pt>
                <c:pt idx="25">
                  <c:v>5383</c:v>
                </c:pt>
                <c:pt idx="26">
                  <c:v>6275.5</c:v>
                </c:pt>
              </c:numCache>
            </c:numRef>
          </c:xVal>
          <c:yVal>
            <c:numRef>
              <c:f>'Active 1'!$K$21:$K$990</c:f>
              <c:numCache>
                <c:formatCode>General</c:formatCode>
                <c:ptCount val="970"/>
                <c:pt idx="6">
                  <c:v>5.915380000078585E-2</c:v>
                </c:pt>
                <c:pt idx="9">
                  <c:v>6.2889200002246071E-2</c:v>
                </c:pt>
                <c:pt idx="21">
                  <c:v>5.1167300000088289E-2</c:v>
                </c:pt>
                <c:pt idx="22">
                  <c:v>4.177095000341069E-2</c:v>
                </c:pt>
                <c:pt idx="23">
                  <c:v>4.1118300003290642E-2</c:v>
                </c:pt>
                <c:pt idx="24">
                  <c:v>5.1018300000578165E-2</c:v>
                </c:pt>
                <c:pt idx="25">
                  <c:v>5.6618299997353461E-2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16-4BB7-8E15-408434CE327C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1'!$D$21:$D$47</c:f>
                <c:numCache>
                  <c:formatCode>General</c:formatCode>
                  <c:ptCount val="27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  <c:pt idx="21">
                    <c:v>4.4000000000000003E-3</c:v>
                  </c:pt>
                  <c:pt idx="22">
                    <c:v>2E-3</c:v>
                  </c:pt>
                  <c:pt idx="23">
                    <c:v>9.4999999999999998E-3</c:v>
                  </c:pt>
                  <c:pt idx="24">
                    <c:v>2.47E-2</c:v>
                  </c:pt>
                  <c:pt idx="25">
                    <c:v>1.0800000000000001E-2</c:v>
                  </c:pt>
                  <c:pt idx="26">
                    <c:v>0</c:v>
                  </c:pt>
                </c:numCache>
              </c:numRef>
            </c:plus>
            <c:minus>
              <c:numRef>
                <c:f>'Active 1'!$D$21:$D$47</c:f>
                <c:numCache>
                  <c:formatCode>General</c:formatCode>
                  <c:ptCount val="27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  <c:pt idx="21">
                    <c:v>4.4000000000000003E-3</c:v>
                  </c:pt>
                  <c:pt idx="22">
                    <c:v>2E-3</c:v>
                  </c:pt>
                  <c:pt idx="23">
                    <c:v>9.4999999999999998E-3</c:v>
                  </c:pt>
                  <c:pt idx="24">
                    <c:v>2.47E-2</c:v>
                  </c:pt>
                  <c:pt idx="25">
                    <c:v>1.0800000000000001E-2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-4565.5</c:v>
                </c:pt>
                <c:pt idx="1">
                  <c:v>-4561</c:v>
                </c:pt>
                <c:pt idx="2">
                  <c:v>-4518</c:v>
                </c:pt>
                <c:pt idx="3">
                  <c:v>-3719.5</c:v>
                </c:pt>
                <c:pt idx="4">
                  <c:v>-3717.5</c:v>
                </c:pt>
                <c:pt idx="5">
                  <c:v>-2266.5</c:v>
                </c:pt>
                <c:pt idx="6">
                  <c:v>-2262</c:v>
                </c:pt>
                <c:pt idx="7">
                  <c:v>-2205.5</c:v>
                </c:pt>
                <c:pt idx="8">
                  <c:v>-310</c:v>
                </c:pt>
                <c:pt idx="9">
                  <c:v>-308</c:v>
                </c:pt>
                <c:pt idx="10">
                  <c:v>408.5</c:v>
                </c:pt>
                <c:pt idx="11">
                  <c:v>410.5</c:v>
                </c:pt>
                <c:pt idx="12">
                  <c:v>449</c:v>
                </c:pt>
                <c:pt idx="13">
                  <c:v>991</c:v>
                </c:pt>
                <c:pt idx="14">
                  <c:v>2036.5</c:v>
                </c:pt>
                <c:pt idx="15">
                  <c:v>2043.5</c:v>
                </c:pt>
                <c:pt idx="16">
                  <c:v>2044.5</c:v>
                </c:pt>
                <c:pt idx="17">
                  <c:v>2050.5</c:v>
                </c:pt>
                <c:pt idx="18">
                  <c:v>2053.5</c:v>
                </c:pt>
                <c:pt idx="19">
                  <c:v>2054.5</c:v>
                </c:pt>
                <c:pt idx="20">
                  <c:v>2055.5</c:v>
                </c:pt>
                <c:pt idx="21">
                  <c:v>2873</c:v>
                </c:pt>
                <c:pt idx="22">
                  <c:v>4509.5</c:v>
                </c:pt>
                <c:pt idx="23">
                  <c:v>5383</c:v>
                </c:pt>
                <c:pt idx="24">
                  <c:v>5383</c:v>
                </c:pt>
                <c:pt idx="25">
                  <c:v>5383</c:v>
                </c:pt>
                <c:pt idx="26">
                  <c:v>6275.5</c:v>
                </c:pt>
              </c:numCache>
            </c:numRef>
          </c:xVal>
          <c:yVal>
            <c:numRef>
              <c:f>'Active 1'!$L$21:$L$990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16-4BB7-8E15-408434CE327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1'!$D$21:$D$47</c:f>
                <c:numCache>
                  <c:formatCode>General</c:formatCode>
                  <c:ptCount val="27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  <c:pt idx="21">
                    <c:v>4.4000000000000003E-3</c:v>
                  </c:pt>
                  <c:pt idx="22">
                    <c:v>2E-3</c:v>
                  </c:pt>
                  <c:pt idx="23">
                    <c:v>9.4999999999999998E-3</c:v>
                  </c:pt>
                  <c:pt idx="24">
                    <c:v>2.47E-2</c:v>
                  </c:pt>
                  <c:pt idx="25">
                    <c:v>1.0800000000000001E-2</c:v>
                  </c:pt>
                  <c:pt idx="26">
                    <c:v>0</c:v>
                  </c:pt>
                </c:numCache>
              </c:numRef>
            </c:plus>
            <c:minus>
              <c:numRef>
                <c:f>'Active 1'!$D$21:$D$47</c:f>
                <c:numCache>
                  <c:formatCode>General</c:formatCode>
                  <c:ptCount val="27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  <c:pt idx="21">
                    <c:v>4.4000000000000003E-3</c:v>
                  </c:pt>
                  <c:pt idx="22">
                    <c:v>2E-3</c:v>
                  </c:pt>
                  <c:pt idx="23">
                    <c:v>9.4999999999999998E-3</c:v>
                  </c:pt>
                  <c:pt idx="24">
                    <c:v>2.47E-2</c:v>
                  </c:pt>
                  <c:pt idx="25">
                    <c:v>1.0800000000000001E-2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-4565.5</c:v>
                </c:pt>
                <c:pt idx="1">
                  <c:v>-4561</c:v>
                </c:pt>
                <c:pt idx="2">
                  <c:v>-4518</c:v>
                </c:pt>
                <c:pt idx="3">
                  <c:v>-3719.5</c:v>
                </c:pt>
                <c:pt idx="4">
                  <c:v>-3717.5</c:v>
                </c:pt>
                <c:pt idx="5">
                  <c:v>-2266.5</c:v>
                </c:pt>
                <c:pt idx="6">
                  <c:v>-2262</c:v>
                </c:pt>
                <c:pt idx="7">
                  <c:v>-2205.5</c:v>
                </c:pt>
                <c:pt idx="8">
                  <c:v>-310</c:v>
                </c:pt>
                <c:pt idx="9">
                  <c:v>-308</c:v>
                </c:pt>
                <c:pt idx="10">
                  <c:v>408.5</c:v>
                </c:pt>
                <c:pt idx="11">
                  <c:v>410.5</c:v>
                </c:pt>
                <c:pt idx="12">
                  <c:v>449</c:v>
                </c:pt>
                <c:pt idx="13">
                  <c:v>991</c:v>
                </c:pt>
                <c:pt idx="14">
                  <c:v>2036.5</c:v>
                </c:pt>
                <c:pt idx="15">
                  <c:v>2043.5</c:v>
                </c:pt>
                <c:pt idx="16">
                  <c:v>2044.5</c:v>
                </c:pt>
                <c:pt idx="17">
                  <c:v>2050.5</c:v>
                </c:pt>
                <c:pt idx="18">
                  <c:v>2053.5</c:v>
                </c:pt>
                <c:pt idx="19">
                  <c:v>2054.5</c:v>
                </c:pt>
                <c:pt idx="20">
                  <c:v>2055.5</c:v>
                </c:pt>
                <c:pt idx="21">
                  <c:v>2873</c:v>
                </c:pt>
                <c:pt idx="22">
                  <c:v>4509.5</c:v>
                </c:pt>
                <c:pt idx="23">
                  <c:v>5383</c:v>
                </c:pt>
                <c:pt idx="24">
                  <c:v>5383</c:v>
                </c:pt>
                <c:pt idx="25">
                  <c:v>5383</c:v>
                </c:pt>
                <c:pt idx="26">
                  <c:v>6275.5</c:v>
                </c:pt>
              </c:numCache>
            </c:numRef>
          </c:xVal>
          <c:yVal>
            <c:numRef>
              <c:f>'Active 1'!$M$21:$M$990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16-4BB7-8E15-408434CE327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1'!$D$21:$D$47</c:f>
                <c:numCache>
                  <c:formatCode>General</c:formatCode>
                  <c:ptCount val="27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  <c:pt idx="21">
                    <c:v>4.4000000000000003E-3</c:v>
                  </c:pt>
                  <c:pt idx="22">
                    <c:v>2E-3</c:v>
                  </c:pt>
                  <c:pt idx="23">
                    <c:v>9.4999999999999998E-3</c:v>
                  </c:pt>
                  <c:pt idx="24">
                    <c:v>2.47E-2</c:v>
                  </c:pt>
                  <c:pt idx="25">
                    <c:v>1.0800000000000001E-2</c:v>
                  </c:pt>
                  <c:pt idx="26">
                    <c:v>0</c:v>
                  </c:pt>
                </c:numCache>
              </c:numRef>
            </c:plus>
            <c:minus>
              <c:numRef>
                <c:f>'Active 1'!$D$21:$D$47</c:f>
                <c:numCache>
                  <c:formatCode>General</c:formatCode>
                  <c:ptCount val="27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  <c:pt idx="21">
                    <c:v>4.4000000000000003E-3</c:v>
                  </c:pt>
                  <c:pt idx="22">
                    <c:v>2E-3</c:v>
                  </c:pt>
                  <c:pt idx="23">
                    <c:v>9.4999999999999998E-3</c:v>
                  </c:pt>
                  <c:pt idx="24">
                    <c:v>2.47E-2</c:v>
                  </c:pt>
                  <c:pt idx="25">
                    <c:v>1.0800000000000001E-2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1'!$F$21:$F$990</c:f>
              <c:numCache>
                <c:formatCode>General</c:formatCode>
                <c:ptCount val="970"/>
                <c:pt idx="0">
                  <c:v>-4565.5</c:v>
                </c:pt>
                <c:pt idx="1">
                  <c:v>-4561</c:v>
                </c:pt>
                <c:pt idx="2">
                  <c:v>-4518</c:v>
                </c:pt>
                <c:pt idx="3">
                  <c:v>-3719.5</c:v>
                </c:pt>
                <c:pt idx="4">
                  <c:v>-3717.5</c:v>
                </c:pt>
                <c:pt idx="5">
                  <c:v>-2266.5</c:v>
                </c:pt>
                <c:pt idx="6">
                  <c:v>-2262</c:v>
                </c:pt>
                <c:pt idx="7">
                  <c:v>-2205.5</c:v>
                </c:pt>
                <c:pt idx="8">
                  <c:v>-310</c:v>
                </c:pt>
                <c:pt idx="9">
                  <c:v>-308</c:v>
                </c:pt>
                <c:pt idx="10">
                  <c:v>408.5</c:v>
                </c:pt>
                <c:pt idx="11">
                  <c:v>410.5</c:v>
                </c:pt>
                <c:pt idx="12">
                  <c:v>449</c:v>
                </c:pt>
                <c:pt idx="13">
                  <c:v>991</c:v>
                </c:pt>
                <c:pt idx="14">
                  <c:v>2036.5</c:v>
                </c:pt>
                <c:pt idx="15">
                  <c:v>2043.5</c:v>
                </c:pt>
                <c:pt idx="16">
                  <c:v>2044.5</c:v>
                </c:pt>
                <c:pt idx="17">
                  <c:v>2050.5</c:v>
                </c:pt>
                <c:pt idx="18">
                  <c:v>2053.5</c:v>
                </c:pt>
                <c:pt idx="19">
                  <c:v>2054.5</c:v>
                </c:pt>
                <c:pt idx="20">
                  <c:v>2055.5</c:v>
                </c:pt>
                <c:pt idx="21">
                  <c:v>2873</c:v>
                </c:pt>
                <c:pt idx="22">
                  <c:v>4509.5</c:v>
                </c:pt>
                <c:pt idx="23">
                  <c:v>5383</c:v>
                </c:pt>
                <c:pt idx="24">
                  <c:v>5383</c:v>
                </c:pt>
                <c:pt idx="25">
                  <c:v>5383</c:v>
                </c:pt>
                <c:pt idx="26">
                  <c:v>6275.5</c:v>
                </c:pt>
              </c:numCache>
            </c:numRef>
          </c:xVal>
          <c:yVal>
            <c:numRef>
              <c:f>'Active 1'!$N$21:$N$990</c:f>
              <c:numCache>
                <c:formatCode>General</c:formatCode>
                <c:ptCount val="970"/>
                <c:pt idx="0">
                  <c:v>7.9163449998304714E-2</c:v>
                </c:pt>
                <c:pt idx="1">
                  <c:v>6.448390000150539E-2</c:v>
                </c:pt>
                <c:pt idx="2">
                  <c:v>7.5268200002028607E-2</c:v>
                </c:pt>
                <c:pt idx="10">
                  <c:v>3.8000850006937981E-2</c:v>
                </c:pt>
                <c:pt idx="11">
                  <c:v>4.1121050002402626E-2</c:v>
                </c:pt>
                <c:pt idx="13">
                  <c:v>4.8959100000502076E-2</c:v>
                </c:pt>
                <c:pt idx="26">
                  <c:v>3.6907549998431932E-2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16-4BB7-8E15-408434CE327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1'!$F$21:$F$990</c:f>
              <c:numCache>
                <c:formatCode>General</c:formatCode>
                <c:ptCount val="970"/>
                <c:pt idx="0">
                  <c:v>-4565.5</c:v>
                </c:pt>
                <c:pt idx="1">
                  <c:v>-4561</c:v>
                </c:pt>
                <c:pt idx="2">
                  <c:v>-4518</c:v>
                </c:pt>
                <c:pt idx="3">
                  <c:v>-3719.5</c:v>
                </c:pt>
                <c:pt idx="4">
                  <c:v>-3717.5</c:v>
                </c:pt>
                <c:pt idx="5">
                  <c:v>-2266.5</c:v>
                </c:pt>
                <c:pt idx="6">
                  <c:v>-2262</c:v>
                </c:pt>
                <c:pt idx="7">
                  <c:v>-2205.5</c:v>
                </c:pt>
                <c:pt idx="8">
                  <c:v>-310</c:v>
                </c:pt>
                <c:pt idx="9">
                  <c:v>-308</c:v>
                </c:pt>
                <c:pt idx="10">
                  <c:v>408.5</c:v>
                </c:pt>
                <c:pt idx="11">
                  <c:v>410.5</c:v>
                </c:pt>
                <c:pt idx="12">
                  <c:v>449</c:v>
                </c:pt>
                <c:pt idx="13">
                  <c:v>991</c:v>
                </c:pt>
                <c:pt idx="14">
                  <c:v>2036.5</c:v>
                </c:pt>
                <c:pt idx="15">
                  <c:v>2043.5</c:v>
                </c:pt>
                <c:pt idx="16">
                  <c:v>2044.5</c:v>
                </c:pt>
                <c:pt idx="17">
                  <c:v>2050.5</c:v>
                </c:pt>
                <c:pt idx="18">
                  <c:v>2053.5</c:v>
                </c:pt>
                <c:pt idx="19">
                  <c:v>2054.5</c:v>
                </c:pt>
                <c:pt idx="20">
                  <c:v>2055.5</c:v>
                </c:pt>
                <c:pt idx="21">
                  <c:v>2873</c:v>
                </c:pt>
                <c:pt idx="22">
                  <c:v>4509.5</c:v>
                </c:pt>
                <c:pt idx="23">
                  <c:v>5383</c:v>
                </c:pt>
                <c:pt idx="24">
                  <c:v>5383</c:v>
                </c:pt>
                <c:pt idx="25">
                  <c:v>5383</c:v>
                </c:pt>
                <c:pt idx="26">
                  <c:v>6275.5</c:v>
                </c:pt>
              </c:numCache>
            </c:numRef>
          </c:xVal>
          <c:yVal>
            <c:numRef>
              <c:f>'Active 1'!$O$21:$O$990</c:f>
              <c:numCache>
                <c:formatCode>General</c:formatCode>
                <c:ptCount val="970"/>
                <c:pt idx="0">
                  <c:v>5.5913892586839771E-2</c:v>
                </c:pt>
                <c:pt idx="1">
                  <c:v>5.5907631531579544E-2</c:v>
                </c:pt>
                <c:pt idx="2">
                  <c:v>5.5847803670204019E-2</c:v>
                </c:pt>
                <c:pt idx="3">
                  <c:v>5.4736814197916678E-2</c:v>
                </c:pt>
                <c:pt idx="4">
                  <c:v>5.4734031506689908E-2</c:v>
                </c:pt>
                <c:pt idx="5">
                  <c:v>5.2715189021669329E-2</c:v>
                </c:pt>
                <c:pt idx="6">
                  <c:v>5.2708927966409101E-2</c:v>
                </c:pt>
                <c:pt idx="7">
                  <c:v>5.2630316939252894E-2</c:v>
                </c:pt>
                <c:pt idx="8">
                  <c:v>4.9993021329083003E-2</c:v>
                </c:pt>
                <c:pt idx="9">
                  <c:v>4.9990238637856239E-2</c:v>
                </c:pt>
                <c:pt idx="10">
                  <c:v>4.8993339505866408E-2</c:v>
                </c:pt>
                <c:pt idx="11">
                  <c:v>4.8990556814639638E-2</c:v>
                </c:pt>
                <c:pt idx="12">
                  <c:v>4.8936990008524341E-2</c:v>
                </c:pt>
                <c:pt idx="13">
                  <c:v>4.8182880686070066E-2</c:v>
                </c:pt>
                <c:pt idx="14">
                  <c:v>4.6728228847276815E-2</c:v>
                </c:pt>
                <c:pt idx="15">
                  <c:v>4.6718489427983123E-2</c:v>
                </c:pt>
                <c:pt idx="16">
                  <c:v>4.6717098082369735E-2</c:v>
                </c:pt>
                <c:pt idx="17">
                  <c:v>4.6708750008689431E-2</c:v>
                </c:pt>
                <c:pt idx="18">
                  <c:v>4.670457597184928E-2</c:v>
                </c:pt>
                <c:pt idx="19">
                  <c:v>4.6703184626235891E-2</c:v>
                </c:pt>
                <c:pt idx="20">
                  <c:v>4.670179328062251E-2</c:v>
                </c:pt>
                <c:pt idx="21">
                  <c:v>4.5564368241680871E-2</c:v>
                </c:pt>
                <c:pt idx="22">
                  <c:v>4.328743114537751E-2</c:v>
                </c:pt>
                <c:pt idx="23">
                  <c:v>4.2072090752086344E-2</c:v>
                </c:pt>
                <c:pt idx="24">
                  <c:v>4.2072090752086344E-2</c:v>
                </c:pt>
                <c:pt idx="25">
                  <c:v>4.2072090752086344E-2</c:v>
                </c:pt>
                <c:pt idx="26">
                  <c:v>4.0830314792140887E-2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16-4BB7-8E15-408434CE327C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1'!$V$2:$V$20</c:f>
              <c:numCache>
                <c:formatCode>General</c:formatCode>
                <c:ptCount val="19"/>
                <c:pt idx="0">
                  <c:v>-4000</c:v>
                </c:pt>
                <c:pt idx="1">
                  <c:v>-3500</c:v>
                </c:pt>
                <c:pt idx="2">
                  <c:v>-3000</c:v>
                </c:pt>
                <c:pt idx="3">
                  <c:v>-2500</c:v>
                </c:pt>
                <c:pt idx="4">
                  <c:v>-2000</c:v>
                </c:pt>
                <c:pt idx="5">
                  <c:v>-1500</c:v>
                </c:pt>
                <c:pt idx="6">
                  <c:v>-1000</c:v>
                </c:pt>
                <c:pt idx="7">
                  <c:v>-500</c:v>
                </c:pt>
                <c:pt idx="8">
                  <c:v>0</c:v>
                </c:pt>
                <c:pt idx="9">
                  <c:v>500</c:v>
                </c:pt>
                <c:pt idx="10">
                  <c:v>1000</c:v>
                </c:pt>
                <c:pt idx="11">
                  <c:v>1500</c:v>
                </c:pt>
                <c:pt idx="12">
                  <c:v>2000</c:v>
                </c:pt>
                <c:pt idx="13">
                  <c:v>2500</c:v>
                </c:pt>
                <c:pt idx="14">
                  <c:v>3000</c:v>
                </c:pt>
                <c:pt idx="15">
                  <c:v>3500</c:v>
                </c:pt>
                <c:pt idx="16">
                  <c:v>4000</c:v>
                </c:pt>
                <c:pt idx="17">
                  <c:v>4500</c:v>
                </c:pt>
                <c:pt idx="18">
                  <c:v>5000</c:v>
                </c:pt>
              </c:numCache>
            </c:numRef>
          </c:xVal>
          <c:yVal>
            <c:numRef>
              <c:f>'Active 1'!$W$2:$W$20</c:f>
              <c:numCache>
                <c:formatCode>General</c:formatCode>
                <c:ptCount val="19"/>
                <c:pt idx="0">
                  <c:v>6.3786107797536323E-2</c:v>
                </c:pt>
                <c:pt idx="1">
                  <c:v>6.0007570644310483E-2</c:v>
                </c:pt>
                <c:pt idx="2">
                  <c:v>5.6617721542882235E-2</c:v>
                </c:pt>
                <c:pt idx="3">
                  <c:v>5.3616560493251579E-2</c:v>
                </c:pt>
                <c:pt idx="4">
                  <c:v>5.1004087495418522E-2</c:v>
                </c:pt>
                <c:pt idx="5">
                  <c:v>4.8780302549383051E-2</c:v>
                </c:pt>
                <c:pt idx="6">
                  <c:v>4.6945205655145171E-2</c:v>
                </c:pt>
                <c:pt idx="7">
                  <c:v>4.5498796812704891E-2</c:v>
                </c:pt>
                <c:pt idx="8">
                  <c:v>4.4441076022062202E-2</c:v>
                </c:pt>
                <c:pt idx="9">
                  <c:v>4.3772043283217106E-2</c:v>
                </c:pt>
                <c:pt idx="10">
                  <c:v>4.3491698596169602E-2</c:v>
                </c:pt>
                <c:pt idx="11">
                  <c:v>4.3600041960919683E-2</c:v>
                </c:pt>
                <c:pt idx="12">
                  <c:v>4.409707337746737E-2</c:v>
                </c:pt>
                <c:pt idx="13">
                  <c:v>4.4982792845812643E-2</c:v>
                </c:pt>
                <c:pt idx="14">
                  <c:v>4.6257200365955514E-2</c:v>
                </c:pt>
                <c:pt idx="15">
                  <c:v>4.7920295937895964E-2</c:v>
                </c:pt>
                <c:pt idx="16">
                  <c:v>4.997207956163402E-2</c:v>
                </c:pt>
                <c:pt idx="17">
                  <c:v>5.2412551237169661E-2</c:v>
                </c:pt>
                <c:pt idx="18">
                  <c:v>5.5241710964502908E-2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16-4BB7-8E15-408434CE327C}"/>
            </c:ext>
          </c:extLst>
        </c:ser>
        <c:ser>
          <c:idx val="10"/>
          <c:order val="9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FF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1'!$F$21:$F$990</c:f>
              <c:numCache>
                <c:formatCode>General</c:formatCode>
                <c:ptCount val="970"/>
                <c:pt idx="0">
                  <c:v>-4565.5</c:v>
                </c:pt>
                <c:pt idx="1">
                  <c:v>-4561</c:v>
                </c:pt>
                <c:pt idx="2">
                  <c:v>-4518</c:v>
                </c:pt>
                <c:pt idx="3">
                  <c:v>-3719.5</c:v>
                </c:pt>
                <c:pt idx="4">
                  <c:v>-3717.5</c:v>
                </c:pt>
                <c:pt idx="5">
                  <c:v>-2266.5</c:v>
                </c:pt>
                <c:pt idx="6">
                  <c:v>-2262</c:v>
                </c:pt>
                <c:pt idx="7">
                  <c:v>-2205.5</c:v>
                </c:pt>
                <c:pt idx="8">
                  <c:v>-310</c:v>
                </c:pt>
                <c:pt idx="9">
                  <c:v>-308</c:v>
                </c:pt>
                <c:pt idx="10">
                  <c:v>408.5</c:v>
                </c:pt>
                <c:pt idx="11">
                  <c:v>410.5</c:v>
                </c:pt>
                <c:pt idx="12">
                  <c:v>449</c:v>
                </c:pt>
                <c:pt idx="13">
                  <c:v>991</c:v>
                </c:pt>
                <c:pt idx="14">
                  <c:v>2036.5</c:v>
                </c:pt>
                <c:pt idx="15">
                  <c:v>2043.5</c:v>
                </c:pt>
                <c:pt idx="16">
                  <c:v>2044.5</c:v>
                </c:pt>
                <c:pt idx="17">
                  <c:v>2050.5</c:v>
                </c:pt>
                <c:pt idx="18">
                  <c:v>2053.5</c:v>
                </c:pt>
                <c:pt idx="19">
                  <c:v>2054.5</c:v>
                </c:pt>
                <c:pt idx="20">
                  <c:v>2055.5</c:v>
                </c:pt>
                <c:pt idx="21">
                  <c:v>2873</c:v>
                </c:pt>
                <c:pt idx="22">
                  <c:v>4509.5</c:v>
                </c:pt>
                <c:pt idx="23">
                  <c:v>5383</c:v>
                </c:pt>
                <c:pt idx="24">
                  <c:v>5383</c:v>
                </c:pt>
                <c:pt idx="25">
                  <c:v>5383</c:v>
                </c:pt>
                <c:pt idx="26">
                  <c:v>6275.5</c:v>
                </c:pt>
              </c:numCache>
            </c:numRef>
          </c:xVal>
          <c:yVal>
            <c:numRef>
              <c:f>'Active 1'!$R$21:$R$990</c:f>
              <c:numCache>
                <c:formatCode>General</c:formatCode>
                <c:ptCount val="970"/>
                <c:pt idx="7">
                  <c:v>2.7994500051136129E-3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416-4BB7-8E15-408434CE3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041328"/>
        <c:axId val="1"/>
      </c:scatterChart>
      <c:valAx>
        <c:axId val="364041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23846481169767"/>
              <c:y val="0.890245182766788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345767575322814E-2"/>
              <c:y val="0.396342103578516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041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99441174587753"/>
          <c:y val="0.92073298764483702"/>
          <c:w val="0.82926889519010982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EV Cnc - O-C Diagr.</a:t>
            </a:r>
          </a:p>
        </c:rich>
      </c:tx>
      <c:layout>
        <c:manualLayout>
          <c:xMode val="edge"/>
          <c:yMode val="edge"/>
          <c:x val="0.35019482639296956"/>
          <c:y val="2.9787092323429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64217120068854"/>
          <c:y val="0.11063829787234042"/>
          <c:w val="0.78599296456347711"/>
          <c:h val="0.7553191489361702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2'!$F$21:$F$990</c:f>
              <c:numCache>
                <c:formatCode>General</c:formatCode>
                <c:ptCount val="970"/>
                <c:pt idx="0">
                  <c:v>-4565.5</c:v>
                </c:pt>
                <c:pt idx="1">
                  <c:v>-4561</c:v>
                </c:pt>
                <c:pt idx="2">
                  <c:v>-4518</c:v>
                </c:pt>
                <c:pt idx="3">
                  <c:v>-3719.5</c:v>
                </c:pt>
                <c:pt idx="4">
                  <c:v>-3717.5</c:v>
                </c:pt>
                <c:pt idx="5">
                  <c:v>-2266.5</c:v>
                </c:pt>
                <c:pt idx="6">
                  <c:v>-2262</c:v>
                </c:pt>
                <c:pt idx="7">
                  <c:v>-2205.5</c:v>
                </c:pt>
                <c:pt idx="8">
                  <c:v>-310</c:v>
                </c:pt>
                <c:pt idx="9">
                  <c:v>-308</c:v>
                </c:pt>
                <c:pt idx="10">
                  <c:v>408.5</c:v>
                </c:pt>
                <c:pt idx="11">
                  <c:v>410.5</c:v>
                </c:pt>
                <c:pt idx="12">
                  <c:v>449</c:v>
                </c:pt>
                <c:pt idx="13">
                  <c:v>991</c:v>
                </c:pt>
                <c:pt idx="14">
                  <c:v>2036.5</c:v>
                </c:pt>
                <c:pt idx="15">
                  <c:v>2043.5</c:v>
                </c:pt>
                <c:pt idx="16">
                  <c:v>2044.5</c:v>
                </c:pt>
                <c:pt idx="17">
                  <c:v>2050.5</c:v>
                </c:pt>
                <c:pt idx="18">
                  <c:v>2053.5</c:v>
                </c:pt>
                <c:pt idx="19">
                  <c:v>2054.5</c:v>
                </c:pt>
                <c:pt idx="20">
                  <c:v>2055.5</c:v>
                </c:pt>
                <c:pt idx="21">
                  <c:v>2873</c:v>
                </c:pt>
                <c:pt idx="22">
                  <c:v>4509.5</c:v>
                </c:pt>
                <c:pt idx="23">
                  <c:v>5383</c:v>
                </c:pt>
                <c:pt idx="24">
                  <c:v>5383</c:v>
                </c:pt>
                <c:pt idx="25">
                  <c:v>5383</c:v>
                </c:pt>
                <c:pt idx="26">
                  <c:v>6275.5</c:v>
                </c:pt>
              </c:numCache>
            </c:numRef>
          </c:xVal>
          <c:yVal>
            <c:numRef>
              <c:f>'Active 2'!$H$21:$H$990</c:f>
              <c:numCache>
                <c:formatCode>General</c:formatCode>
                <c:ptCount val="970"/>
                <c:pt idx="3">
                  <c:v>5.1508049997210037E-2</c:v>
                </c:pt>
                <c:pt idx="4">
                  <c:v>5.4128250005305745E-2</c:v>
                </c:pt>
                <c:pt idx="5">
                  <c:v>4.1733350000868086E-2</c:v>
                </c:pt>
                <c:pt idx="12">
                  <c:v>5.1484900002833456E-2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76-4C10-A0A7-E44904BFC8F3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2'!$D$21:$D$990</c:f>
                <c:numCache>
                  <c:formatCode>General</c:formatCode>
                  <c:ptCount val="970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  <c:pt idx="21">
                    <c:v>4.4000000000000003E-3</c:v>
                  </c:pt>
                  <c:pt idx="22">
                    <c:v>2E-3</c:v>
                  </c:pt>
                  <c:pt idx="23">
                    <c:v>9.4999999999999998E-3</c:v>
                  </c:pt>
                  <c:pt idx="24">
                    <c:v>2.47E-2</c:v>
                  </c:pt>
                  <c:pt idx="25">
                    <c:v>1.0800000000000001E-2</c:v>
                  </c:pt>
                  <c:pt idx="26">
                    <c:v>0</c:v>
                  </c:pt>
                </c:numCache>
              </c:numRef>
            </c:plus>
            <c:minus>
              <c:numRef>
                <c:f>'Active 2'!$D$21:$D$990</c:f>
                <c:numCache>
                  <c:formatCode>General</c:formatCode>
                  <c:ptCount val="970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  <c:pt idx="21">
                    <c:v>4.4000000000000003E-3</c:v>
                  </c:pt>
                  <c:pt idx="22">
                    <c:v>2E-3</c:v>
                  </c:pt>
                  <c:pt idx="23">
                    <c:v>9.4999999999999998E-3</c:v>
                  </c:pt>
                  <c:pt idx="24">
                    <c:v>2.47E-2</c:v>
                  </c:pt>
                  <c:pt idx="25">
                    <c:v>1.0800000000000001E-2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2'!$F$21:$F$990</c:f>
              <c:numCache>
                <c:formatCode>General</c:formatCode>
                <c:ptCount val="970"/>
                <c:pt idx="0">
                  <c:v>-4565.5</c:v>
                </c:pt>
                <c:pt idx="1">
                  <c:v>-4561</c:v>
                </c:pt>
                <c:pt idx="2">
                  <c:v>-4518</c:v>
                </c:pt>
                <c:pt idx="3">
                  <c:v>-3719.5</c:v>
                </c:pt>
                <c:pt idx="4">
                  <c:v>-3717.5</c:v>
                </c:pt>
                <c:pt idx="5">
                  <c:v>-2266.5</c:v>
                </c:pt>
                <c:pt idx="6">
                  <c:v>-2262</c:v>
                </c:pt>
                <c:pt idx="7">
                  <c:v>-2205.5</c:v>
                </c:pt>
                <c:pt idx="8">
                  <c:v>-310</c:v>
                </c:pt>
                <c:pt idx="9">
                  <c:v>-308</c:v>
                </c:pt>
                <c:pt idx="10">
                  <c:v>408.5</c:v>
                </c:pt>
                <c:pt idx="11">
                  <c:v>410.5</c:v>
                </c:pt>
                <c:pt idx="12">
                  <c:v>449</c:v>
                </c:pt>
                <c:pt idx="13">
                  <c:v>991</c:v>
                </c:pt>
                <c:pt idx="14">
                  <c:v>2036.5</c:v>
                </c:pt>
                <c:pt idx="15">
                  <c:v>2043.5</c:v>
                </c:pt>
                <c:pt idx="16">
                  <c:v>2044.5</c:v>
                </c:pt>
                <c:pt idx="17">
                  <c:v>2050.5</c:v>
                </c:pt>
                <c:pt idx="18">
                  <c:v>2053.5</c:v>
                </c:pt>
                <c:pt idx="19">
                  <c:v>2054.5</c:v>
                </c:pt>
                <c:pt idx="20">
                  <c:v>2055.5</c:v>
                </c:pt>
                <c:pt idx="21">
                  <c:v>2873</c:v>
                </c:pt>
                <c:pt idx="22">
                  <c:v>4509.5</c:v>
                </c:pt>
                <c:pt idx="23">
                  <c:v>5383</c:v>
                </c:pt>
                <c:pt idx="24">
                  <c:v>5383</c:v>
                </c:pt>
                <c:pt idx="25">
                  <c:v>5383</c:v>
                </c:pt>
                <c:pt idx="26">
                  <c:v>6275.5</c:v>
                </c:pt>
              </c:numCache>
            </c:numRef>
          </c:xVal>
          <c:yVal>
            <c:numRef>
              <c:f>'Active 2'!$I$21:$I$990</c:f>
              <c:numCache>
                <c:formatCode>General</c:formatCode>
                <c:ptCount val="970"/>
                <c:pt idx="8">
                  <c:v>3.6969000000681262E-2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76-4C10-A0A7-E44904BFC8F3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Prribulla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2'!$D$21:$D$39</c:f>
                <c:numCache>
                  <c:formatCode>General</c:formatCode>
                  <c:ptCount val="19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'Active 2'!$D$21:$D$39</c:f>
                <c:numCache>
                  <c:formatCode>General</c:formatCode>
                  <c:ptCount val="19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2'!$F$21:$F$990</c:f>
              <c:numCache>
                <c:formatCode>General</c:formatCode>
                <c:ptCount val="970"/>
                <c:pt idx="0">
                  <c:v>-4565.5</c:v>
                </c:pt>
                <c:pt idx="1">
                  <c:v>-4561</c:v>
                </c:pt>
                <c:pt idx="2">
                  <c:v>-4518</c:v>
                </c:pt>
                <c:pt idx="3">
                  <c:v>-3719.5</c:v>
                </c:pt>
                <c:pt idx="4">
                  <c:v>-3717.5</c:v>
                </c:pt>
                <c:pt idx="5">
                  <c:v>-2266.5</c:v>
                </c:pt>
                <c:pt idx="6">
                  <c:v>-2262</c:v>
                </c:pt>
                <c:pt idx="7">
                  <c:v>-2205.5</c:v>
                </c:pt>
                <c:pt idx="8">
                  <c:v>-310</c:v>
                </c:pt>
                <c:pt idx="9">
                  <c:v>-308</c:v>
                </c:pt>
                <c:pt idx="10">
                  <c:v>408.5</c:v>
                </c:pt>
                <c:pt idx="11">
                  <c:v>410.5</c:v>
                </c:pt>
                <c:pt idx="12">
                  <c:v>449</c:v>
                </c:pt>
                <c:pt idx="13">
                  <c:v>991</c:v>
                </c:pt>
                <c:pt idx="14">
                  <c:v>2036.5</c:v>
                </c:pt>
                <c:pt idx="15">
                  <c:v>2043.5</c:v>
                </c:pt>
                <c:pt idx="16">
                  <c:v>2044.5</c:v>
                </c:pt>
                <c:pt idx="17">
                  <c:v>2050.5</c:v>
                </c:pt>
                <c:pt idx="18">
                  <c:v>2053.5</c:v>
                </c:pt>
                <c:pt idx="19">
                  <c:v>2054.5</c:v>
                </c:pt>
                <c:pt idx="20">
                  <c:v>2055.5</c:v>
                </c:pt>
                <c:pt idx="21">
                  <c:v>2873</c:v>
                </c:pt>
                <c:pt idx="22">
                  <c:v>4509.5</c:v>
                </c:pt>
                <c:pt idx="23">
                  <c:v>5383</c:v>
                </c:pt>
                <c:pt idx="24">
                  <c:v>5383</c:v>
                </c:pt>
                <c:pt idx="25">
                  <c:v>5383</c:v>
                </c:pt>
                <c:pt idx="26">
                  <c:v>6275.5</c:v>
                </c:pt>
              </c:numCache>
            </c:numRef>
          </c:xVal>
          <c:yVal>
            <c:numRef>
              <c:f>'Active 2'!$J$21:$J$990</c:f>
              <c:numCache>
                <c:formatCode>General</c:formatCode>
                <c:ptCount val="970"/>
                <c:pt idx="14">
                  <c:v>4.8643649999576155E-2</c:v>
                </c:pt>
                <c:pt idx="15">
                  <c:v>3.2964350000838749E-2</c:v>
                </c:pt>
                <c:pt idx="16">
                  <c:v>4.7524449997581542E-2</c:v>
                </c:pt>
                <c:pt idx="17">
                  <c:v>4.5885049999924377E-2</c:v>
                </c:pt>
                <c:pt idx="18">
                  <c:v>4.6265349999885075E-2</c:v>
                </c:pt>
                <c:pt idx="19">
                  <c:v>4.6825450001051649E-2</c:v>
                </c:pt>
                <c:pt idx="20">
                  <c:v>4.0785550001601223E-2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76-4C10-A0A7-E44904BFC8F3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2'!$D$21:$D$47</c:f>
                <c:numCache>
                  <c:formatCode>General</c:formatCode>
                  <c:ptCount val="27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  <c:pt idx="21">
                    <c:v>4.4000000000000003E-3</c:v>
                  </c:pt>
                  <c:pt idx="22">
                    <c:v>2E-3</c:v>
                  </c:pt>
                  <c:pt idx="23">
                    <c:v>9.4999999999999998E-3</c:v>
                  </c:pt>
                  <c:pt idx="24">
                    <c:v>2.47E-2</c:v>
                  </c:pt>
                  <c:pt idx="25">
                    <c:v>1.0800000000000001E-2</c:v>
                  </c:pt>
                  <c:pt idx="26">
                    <c:v>0</c:v>
                  </c:pt>
                </c:numCache>
              </c:numRef>
            </c:plus>
            <c:minus>
              <c:numRef>
                <c:f>'Active 2'!$D$21:$D$47</c:f>
                <c:numCache>
                  <c:formatCode>General</c:formatCode>
                  <c:ptCount val="27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  <c:pt idx="21">
                    <c:v>4.4000000000000003E-3</c:v>
                  </c:pt>
                  <c:pt idx="22">
                    <c:v>2E-3</c:v>
                  </c:pt>
                  <c:pt idx="23">
                    <c:v>9.4999999999999998E-3</c:v>
                  </c:pt>
                  <c:pt idx="24">
                    <c:v>2.47E-2</c:v>
                  </c:pt>
                  <c:pt idx="25">
                    <c:v>1.0800000000000001E-2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2'!$F$21:$F$990</c:f>
              <c:numCache>
                <c:formatCode>General</c:formatCode>
                <c:ptCount val="970"/>
                <c:pt idx="0">
                  <c:v>-4565.5</c:v>
                </c:pt>
                <c:pt idx="1">
                  <c:v>-4561</c:v>
                </c:pt>
                <c:pt idx="2">
                  <c:v>-4518</c:v>
                </c:pt>
                <c:pt idx="3">
                  <c:v>-3719.5</c:v>
                </c:pt>
                <c:pt idx="4">
                  <c:v>-3717.5</c:v>
                </c:pt>
                <c:pt idx="5">
                  <c:v>-2266.5</c:v>
                </c:pt>
                <c:pt idx="6">
                  <c:v>-2262</c:v>
                </c:pt>
                <c:pt idx="7">
                  <c:v>-2205.5</c:v>
                </c:pt>
                <c:pt idx="8">
                  <c:v>-310</c:v>
                </c:pt>
                <c:pt idx="9">
                  <c:v>-308</c:v>
                </c:pt>
                <c:pt idx="10">
                  <c:v>408.5</c:v>
                </c:pt>
                <c:pt idx="11">
                  <c:v>410.5</c:v>
                </c:pt>
                <c:pt idx="12">
                  <c:v>449</c:v>
                </c:pt>
                <c:pt idx="13">
                  <c:v>991</c:v>
                </c:pt>
                <c:pt idx="14">
                  <c:v>2036.5</c:v>
                </c:pt>
                <c:pt idx="15">
                  <c:v>2043.5</c:v>
                </c:pt>
                <c:pt idx="16">
                  <c:v>2044.5</c:v>
                </c:pt>
                <c:pt idx="17">
                  <c:v>2050.5</c:v>
                </c:pt>
                <c:pt idx="18">
                  <c:v>2053.5</c:v>
                </c:pt>
                <c:pt idx="19">
                  <c:v>2054.5</c:v>
                </c:pt>
                <c:pt idx="20">
                  <c:v>2055.5</c:v>
                </c:pt>
                <c:pt idx="21">
                  <c:v>2873</c:v>
                </c:pt>
                <c:pt idx="22">
                  <c:v>4509.5</c:v>
                </c:pt>
                <c:pt idx="23">
                  <c:v>5383</c:v>
                </c:pt>
                <c:pt idx="24">
                  <c:v>5383</c:v>
                </c:pt>
                <c:pt idx="25">
                  <c:v>5383</c:v>
                </c:pt>
                <c:pt idx="26">
                  <c:v>6275.5</c:v>
                </c:pt>
              </c:numCache>
            </c:numRef>
          </c:xVal>
          <c:yVal>
            <c:numRef>
              <c:f>'Active 2'!$K$21:$K$990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76-4C10-A0A7-E44904BFC8F3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2'!$D$21:$D$47</c:f>
                <c:numCache>
                  <c:formatCode>General</c:formatCode>
                  <c:ptCount val="27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  <c:pt idx="21">
                    <c:v>4.4000000000000003E-3</c:v>
                  </c:pt>
                  <c:pt idx="22">
                    <c:v>2E-3</c:v>
                  </c:pt>
                  <c:pt idx="23">
                    <c:v>9.4999999999999998E-3</c:v>
                  </c:pt>
                  <c:pt idx="24">
                    <c:v>2.47E-2</c:v>
                  </c:pt>
                  <c:pt idx="25">
                    <c:v>1.0800000000000001E-2</c:v>
                  </c:pt>
                  <c:pt idx="26">
                    <c:v>0</c:v>
                  </c:pt>
                </c:numCache>
              </c:numRef>
            </c:plus>
            <c:minus>
              <c:numRef>
                <c:f>'Active 2'!$D$21:$D$47</c:f>
                <c:numCache>
                  <c:formatCode>General</c:formatCode>
                  <c:ptCount val="27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  <c:pt idx="21">
                    <c:v>4.4000000000000003E-3</c:v>
                  </c:pt>
                  <c:pt idx="22">
                    <c:v>2E-3</c:v>
                  </c:pt>
                  <c:pt idx="23">
                    <c:v>9.4999999999999998E-3</c:v>
                  </c:pt>
                  <c:pt idx="24">
                    <c:v>2.47E-2</c:v>
                  </c:pt>
                  <c:pt idx="25">
                    <c:v>1.0800000000000001E-2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2'!$F$21:$F$990</c:f>
              <c:numCache>
                <c:formatCode>General</c:formatCode>
                <c:ptCount val="970"/>
                <c:pt idx="0">
                  <c:v>-4565.5</c:v>
                </c:pt>
                <c:pt idx="1">
                  <c:v>-4561</c:v>
                </c:pt>
                <c:pt idx="2">
                  <c:v>-4518</c:v>
                </c:pt>
                <c:pt idx="3">
                  <c:v>-3719.5</c:v>
                </c:pt>
                <c:pt idx="4">
                  <c:v>-3717.5</c:v>
                </c:pt>
                <c:pt idx="5">
                  <c:v>-2266.5</c:v>
                </c:pt>
                <c:pt idx="6">
                  <c:v>-2262</c:v>
                </c:pt>
                <c:pt idx="7">
                  <c:v>-2205.5</c:v>
                </c:pt>
                <c:pt idx="8">
                  <c:v>-310</c:v>
                </c:pt>
                <c:pt idx="9">
                  <c:v>-308</c:v>
                </c:pt>
                <c:pt idx="10">
                  <c:v>408.5</c:v>
                </c:pt>
                <c:pt idx="11">
                  <c:v>410.5</c:v>
                </c:pt>
                <c:pt idx="12">
                  <c:v>449</c:v>
                </c:pt>
                <c:pt idx="13">
                  <c:v>991</c:v>
                </c:pt>
                <c:pt idx="14">
                  <c:v>2036.5</c:v>
                </c:pt>
                <c:pt idx="15">
                  <c:v>2043.5</c:v>
                </c:pt>
                <c:pt idx="16">
                  <c:v>2044.5</c:v>
                </c:pt>
                <c:pt idx="17">
                  <c:v>2050.5</c:v>
                </c:pt>
                <c:pt idx="18">
                  <c:v>2053.5</c:v>
                </c:pt>
                <c:pt idx="19">
                  <c:v>2054.5</c:v>
                </c:pt>
                <c:pt idx="20">
                  <c:v>2055.5</c:v>
                </c:pt>
                <c:pt idx="21">
                  <c:v>2873</c:v>
                </c:pt>
                <c:pt idx="22">
                  <c:v>4509.5</c:v>
                </c:pt>
                <c:pt idx="23">
                  <c:v>5383</c:v>
                </c:pt>
                <c:pt idx="24">
                  <c:v>5383</c:v>
                </c:pt>
                <c:pt idx="25">
                  <c:v>5383</c:v>
                </c:pt>
                <c:pt idx="26">
                  <c:v>6275.5</c:v>
                </c:pt>
              </c:numCache>
            </c:numRef>
          </c:xVal>
          <c:yVal>
            <c:numRef>
              <c:f>'Active 2'!$L$21:$L$990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B76-4C10-A0A7-E44904BFC8F3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2'!$D$21:$D$47</c:f>
                <c:numCache>
                  <c:formatCode>General</c:formatCode>
                  <c:ptCount val="27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  <c:pt idx="21">
                    <c:v>4.4000000000000003E-3</c:v>
                  </c:pt>
                  <c:pt idx="22">
                    <c:v>2E-3</c:v>
                  </c:pt>
                  <c:pt idx="23">
                    <c:v>9.4999999999999998E-3</c:v>
                  </c:pt>
                  <c:pt idx="24">
                    <c:v>2.47E-2</c:v>
                  </c:pt>
                  <c:pt idx="25">
                    <c:v>1.0800000000000001E-2</c:v>
                  </c:pt>
                  <c:pt idx="26">
                    <c:v>0</c:v>
                  </c:pt>
                </c:numCache>
              </c:numRef>
            </c:plus>
            <c:minus>
              <c:numRef>
                <c:f>'Active 2'!$D$21:$D$47</c:f>
                <c:numCache>
                  <c:formatCode>General</c:formatCode>
                  <c:ptCount val="27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  <c:pt idx="21">
                    <c:v>4.4000000000000003E-3</c:v>
                  </c:pt>
                  <c:pt idx="22">
                    <c:v>2E-3</c:v>
                  </c:pt>
                  <c:pt idx="23">
                    <c:v>9.4999999999999998E-3</c:v>
                  </c:pt>
                  <c:pt idx="24">
                    <c:v>2.47E-2</c:v>
                  </c:pt>
                  <c:pt idx="25">
                    <c:v>1.0800000000000001E-2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2'!$F$21:$F$990</c:f>
              <c:numCache>
                <c:formatCode>General</c:formatCode>
                <c:ptCount val="970"/>
                <c:pt idx="0">
                  <c:v>-4565.5</c:v>
                </c:pt>
                <c:pt idx="1">
                  <c:v>-4561</c:v>
                </c:pt>
                <c:pt idx="2">
                  <c:v>-4518</c:v>
                </c:pt>
                <c:pt idx="3">
                  <c:v>-3719.5</c:v>
                </c:pt>
                <c:pt idx="4">
                  <c:v>-3717.5</c:v>
                </c:pt>
                <c:pt idx="5">
                  <c:v>-2266.5</c:v>
                </c:pt>
                <c:pt idx="6">
                  <c:v>-2262</c:v>
                </c:pt>
                <c:pt idx="7">
                  <c:v>-2205.5</c:v>
                </c:pt>
                <c:pt idx="8">
                  <c:v>-310</c:v>
                </c:pt>
                <c:pt idx="9">
                  <c:v>-308</c:v>
                </c:pt>
                <c:pt idx="10">
                  <c:v>408.5</c:v>
                </c:pt>
                <c:pt idx="11">
                  <c:v>410.5</c:v>
                </c:pt>
                <c:pt idx="12">
                  <c:v>449</c:v>
                </c:pt>
                <c:pt idx="13">
                  <c:v>991</c:v>
                </c:pt>
                <c:pt idx="14">
                  <c:v>2036.5</c:v>
                </c:pt>
                <c:pt idx="15">
                  <c:v>2043.5</c:v>
                </c:pt>
                <c:pt idx="16">
                  <c:v>2044.5</c:v>
                </c:pt>
                <c:pt idx="17">
                  <c:v>2050.5</c:v>
                </c:pt>
                <c:pt idx="18">
                  <c:v>2053.5</c:v>
                </c:pt>
                <c:pt idx="19">
                  <c:v>2054.5</c:v>
                </c:pt>
                <c:pt idx="20">
                  <c:v>2055.5</c:v>
                </c:pt>
                <c:pt idx="21">
                  <c:v>2873</c:v>
                </c:pt>
                <c:pt idx="22">
                  <c:v>4509.5</c:v>
                </c:pt>
                <c:pt idx="23">
                  <c:v>5383</c:v>
                </c:pt>
                <c:pt idx="24">
                  <c:v>5383</c:v>
                </c:pt>
                <c:pt idx="25">
                  <c:v>5383</c:v>
                </c:pt>
                <c:pt idx="26">
                  <c:v>6275.5</c:v>
                </c:pt>
              </c:numCache>
            </c:numRef>
          </c:xVal>
          <c:yVal>
            <c:numRef>
              <c:f>'Active 2'!$M$21:$M$990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B76-4C10-A0A7-E44904BFC8F3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2'!$D$21:$D$47</c:f>
                <c:numCache>
                  <c:formatCode>General</c:formatCode>
                  <c:ptCount val="27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  <c:pt idx="21">
                    <c:v>4.4000000000000003E-3</c:v>
                  </c:pt>
                  <c:pt idx="22">
                    <c:v>2E-3</c:v>
                  </c:pt>
                  <c:pt idx="23">
                    <c:v>9.4999999999999998E-3</c:v>
                  </c:pt>
                  <c:pt idx="24">
                    <c:v>2.47E-2</c:v>
                  </c:pt>
                  <c:pt idx="25">
                    <c:v>1.0800000000000001E-2</c:v>
                  </c:pt>
                  <c:pt idx="26">
                    <c:v>0</c:v>
                  </c:pt>
                </c:numCache>
              </c:numRef>
            </c:plus>
            <c:minus>
              <c:numRef>
                <c:f>'Active 2'!$D$21:$D$47</c:f>
                <c:numCache>
                  <c:formatCode>General</c:formatCode>
                  <c:ptCount val="27"/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8.9999999999999998E-4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6.9999999999999999E-4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1.6000000000000001E-3</c:v>
                  </c:pt>
                  <c:pt idx="13">
                    <c:v>2.9999999999999997E-4</c:v>
                  </c:pt>
                  <c:pt idx="21">
                    <c:v>4.4000000000000003E-3</c:v>
                  </c:pt>
                  <c:pt idx="22">
                    <c:v>2E-3</c:v>
                  </c:pt>
                  <c:pt idx="23">
                    <c:v>9.4999999999999998E-3</c:v>
                  </c:pt>
                  <c:pt idx="24">
                    <c:v>2.47E-2</c:v>
                  </c:pt>
                  <c:pt idx="25">
                    <c:v>1.0800000000000001E-2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2'!$F$21:$F$990</c:f>
              <c:numCache>
                <c:formatCode>General</c:formatCode>
                <c:ptCount val="970"/>
                <c:pt idx="0">
                  <c:v>-4565.5</c:v>
                </c:pt>
                <c:pt idx="1">
                  <c:v>-4561</c:v>
                </c:pt>
                <c:pt idx="2">
                  <c:v>-4518</c:v>
                </c:pt>
                <c:pt idx="3">
                  <c:v>-3719.5</c:v>
                </c:pt>
                <c:pt idx="4">
                  <c:v>-3717.5</c:v>
                </c:pt>
                <c:pt idx="5">
                  <c:v>-2266.5</c:v>
                </c:pt>
                <c:pt idx="6">
                  <c:v>-2262</c:v>
                </c:pt>
                <c:pt idx="7">
                  <c:v>-2205.5</c:v>
                </c:pt>
                <c:pt idx="8">
                  <c:v>-310</c:v>
                </c:pt>
                <c:pt idx="9">
                  <c:v>-308</c:v>
                </c:pt>
                <c:pt idx="10">
                  <c:v>408.5</c:v>
                </c:pt>
                <c:pt idx="11">
                  <c:v>410.5</c:v>
                </c:pt>
                <c:pt idx="12">
                  <c:v>449</c:v>
                </c:pt>
                <c:pt idx="13">
                  <c:v>991</c:v>
                </c:pt>
                <c:pt idx="14">
                  <c:v>2036.5</c:v>
                </c:pt>
                <c:pt idx="15">
                  <c:v>2043.5</c:v>
                </c:pt>
                <c:pt idx="16">
                  <c:v>2044.5</c:v>
                </c:pt>
                <c:pt idx="17">
                  <c:v>2050.5</c:v>
                </c:pt>
                <c:pt idx="18">
                  <c:v>2053.5</c:v>
                </c:pt>
                <c:pt idx="19">
                  <c:v>2054.5</c:v>
                </c:pt>
                <c:pt idx="20">
                  <c:v>2055.5</c:v>
                </c:pt>
                <c:pt idx="21">
                  <c:v>2873</c:v>
                </c:pt>
                <c:pt idx="22">
                  <c:v>4509.5</c:v>
                </c:pt>
                <c:pt idx="23">
                  <c:v>5383</c:v>
                </c:pt>
                <c:pt idx="24">
                  <c:v>5383</c:v>
                </c:pt>
                <c:pt idx="25">
                  <c:v>5383</c:v>
                </c:pt>
                <c:pt idx="26">
                  <c:v>6275.5</c:v>
                </c:pt>
              </c:numCache>
            </c:numRef>
          </c:xVal>
          <c:yVal>
            <c:numRef>
              <c:f>'Active 2'!$N$21:$N$990</c:f>
              <c:numCache>
                <c:formatCode>General</c:formatCode>
                <c:ptCount val="970"/>
                <c:pt idx="0">
                  <c:v>7.9163449998304714E-2</c:v>
                </c:pt>
                <c:pt idx="1">
                  <c:v>6.448390000150539E-2</c:v>
                </c:pt>
                <c:pt idx="2">
                  <c:v>7.5268200002028607E-2</c:v>
                </c:pt>
                <c:pt idx="10">
                  <c:v>3.8000850006937981E-2</c:v>
                </c:pt>
                <c:pt idx="11">
                  <c:v>4.1121050002402626E-2</c:v>
                </c:pt>
                <c:pt idx="13">
                  <c:v>4.8959100000502076E-2</c:v>
                </c:pt>
                <c:pt idx="26">
                  <c:v>3.6907549998431932E-2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B76-4C10-A0A7-E44904BFC8F3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2'!$F$21:$F$990</c:f>
              <c:numCache>
                <c:formatCode>General</c:formatCode>
                <c:ptCount val="970"/>
                <c:pt idx="0">
                  <c:v>-4565.5</c:v>
                </c:pt>
                <c:pt idx="1">
                  <c:v>-4561</c:v>
                </c:pt>
                <c:pt idx="2">
                  <c:v>-4518</c:v>
                </c:pt>
                <c:pt idx="3">
                  <c:v>-3719.5</c:v>
                </c:pt>
                <c:pt idx="4">
                  <c:v>-3717.5</c:v>
                </c:pt>
                <c:pt idx="5">
                  <c:v>-2266.5</c:v>
                </c:pt>
                <c:pt idx="6">
                  <c:v>-2262</c:v>
                </c:pt>
                <c:pt idx="7">
                  <c:v>-2205.5</c:v>
                </c:pt>
                <c:pt idx="8">
                  <c:v>-310</c:v>
                </c:pt>
                <c:pt idx="9">
                  <c:v>-308</c:v>
                </c:pt>
                <c:pt idx="10">
                  <c:v>408.5</c:v>
                </c:pt>
                <c:pt idx="11">
                  <c:v>410.5</c:v>
                </c:pt>
                <c:pt idx="12">
                  <c:v>449</c:v>
                </c:pt>
                <c:pt idx="13">
                  <c:v>991</c:v>
                </c:pt>
                <c:pt idx="14">
                  <c:v>2036.5</c:v>
                </c:pt>
                <c:pt idx="15">
                  <c:v>2043.5</c:v>
                </c:pt>
                <c:pt idx="16">
                  <c:v>2044.5</c:v>
                </c:pt>
                <c:pt idx="17">
                  <c:v>2050.5</c:v>
                </c:pt>
                <c:pt idx="18">
                  <c:v>2053.5</c:v>
                </c:pt>
                <c:pt idx="19">
                  <c:v>2054.5</c:v>
                </c:pt>
                <c:pt idx="20">
                  <c:v>2055.5</c:v>
                </c:pt>
                <c:pt idx="21">
                  <c:v>2873</c:v>
                </c:pt>
                <c:pt idx="22">
                  <c:v>4509.5</c:v>
                </c:pt>
                <c:pt idx="23">
                  <c:v>5383</c:v>
                </c:pt>
                <c:pt idx="24">
                  <c:v>5383</c:v>
                </c:pt>
                <c:pt idx="25">
                  <c:v>5383</c:v>
                </c:pt>
                <c:pt idx="26">
                  <c:v>6275.5</c:v>
                </c:pt>
              </c:numCache>
            </c:numRef>
          </c:xVal>
          <c:yVal>
            <c:numRef>
              <c:f>'Active 2'!$O$21:$O$990</c:f>
              <c:numCache>
                <c:formatCode>General</c:formatCode>
                <c:ptCount val="970"/>
                <c:pt idx="0">
                  <c:v>5.5913892586839771E-2</c:v>
                </c:pt>
                <c:pt idx="1">
                  <c:v>5.5907631531579544E-2</c:v>
                </c:pt>
                <c:pt idx="2">
                  <c:v>5.5847803670204019E-2</c:v>
                </c:pt>
                <c:pt idx="3">
                  <c:v>5.4736814197916678E-2</c:v>
                </c:pt>
                <c:pt idx="4">
                  <c:v>5.4734031506689908E-2</c:v>
                </c:pt>
                <c:pt idx="5">
                  <c:v>5.2715189021669329E-2</c:v>
                </c:pt>
                <c:pt idx="6">
                  <c:v>5.2708927966409101E-2</c:v>
                </c:pt>
                <c:pt idx="7">
                  <c:v>5.2630316939252894E-2</c:v>
                </c:pt>
                <c:pt idx="8">
                  <c:v>4.9993021329083003E-2</c:v>
                </c:pt>
                <c:pt idx="9">
                  <c:v>4.9990238637856239E-2</c:v>
                </c:pt>
                <c:pt idx="10">
                  <c:v>4.8993339505866408E-2</c:v>
                </c:pt>
                <c:pt idx="11">
                  <c:v>4.8990556814639638E-2</c:v>
                </c:pt>
                <c:pt idx="12">
                  <c:v>4.8936990008524341E-2</c:v>
                </c:pt>
                <c:pt idx="13">
                  <c:v>4.8182880686070066E-2</c:v>
                </c:pt>
                <c:pt idx="14">
                  <c:v>4.6728228847276815E-2</c:v>
                </c:pt>
                <c:pt idx="15">
                  <c:v>4.6718489427983123E-2</c:v>
                </c:pt>
                <c:pt idx="16">
                  <c:v>4.6717098082369735E-2</c:v>
                </c:pt>
                <c:pt idx="17">
                  <c:v>4.6708750008689431E-2</c:v>
                </c:pt>
                <c:pt idx="18">
                  <c:v>4.670457597184928E-2</c:v>
                </c:pt>
                <c:pt idx="19">
                  <c:v>4.6703184626235891E-2</c:v>
                </c:pt>
                <c:pt idx="20">
                  <c:v>4.670179328062251E-2</c:v>
                </c:pt>
                <c:pt idx="21">
                  <c:v>4.5564368241680871E-2</c:v>
                </c:pt>
                <c:pt idx="22">
                  <c:v>4.328743114537751E-2</c:v>
                </c:pt>
                <c:pt idx="23">
                  <c:v>4.2072090752086344E-2</c:v>
                </c:pt>
                <c:pt idx="24">
                  <c:v>4.2072090752086344E-2</c:v>
                </c:pt>
                <c:pt idx="25">
                  <c:v>4.2072090752086344E-2</c:v>
                </c:pt>
                <c:pt idx="26">
                  <c:v>4.0830314792140887E-2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B76-4C10-A0A7-E44904BFC8F3}"/>
            </c:ext>
          </c:extLst>
        </c:ser>
        <c:ser>
          <c:idx val="8"/>
          <c:order val="8"/>
          <c:tx>
            <c:strRef>
              <c:f>'Active 2'!$P$20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2'!$V$2:$V$20</c:f>
              <c:numCache>
                <c:formatCode>General</c:formatCode>
                <c:ptCount val="19"/>
                <c:pt idx="0">
                  <c:v>-4000</c:v>
                </c:pt>
                <c:pt idx="1">
                  <c:v>-3500</c:v>
                </c:pt>
                <c:pt idx="2">
                  <c:v>-3000</c:v>
                </c:pt>
                <c:pt idx="3">
                  <c:v>-2500</c:v>
                </c:pt>
                <c:pt idx="4">
                  <c:v>-2000</c:v>
                </c:pt>
                <c:pt idx="5">
                  <c:v>-1500</c:v>
                </c:pt>
                <c:pt idx="6">
                  <c:v>-1000</c:v>
                </c:pt>
                <c:pt idx="7">
                  <c:v>-500</c:v>
                </c:pt>
                <c:pt idx="8">
                  <c:v>0</c:v>
                </c:pt>
                <c:pt idx="9">
                  <c:v>500</c:v>
                </c:pt>
                <c:pt idx="10">
                  <c:v>1000</c:v>
                </c:pt>
                <c:pt idx="11">
                  <c:v>1500</c:v>
                </c:pt>
                <c:pt idx="12">
                  <c:v>2000</c:v>
                </c:pt>
                <c:pt idx="13">
                  <c:v>2500</c:v>
                </c:pt>
                <c:pt idx="14">
                  <c:v>3000</c:v>
                </c:pt>
                <c:pt idx="15">
                  <c:v>3500</c:v>
                </c:pt>
                <c:pt idx="16">
                  <c:v>4000</c:v>
                </c:pt>
                <c:pt idx="17">
                  <c:v>4500</c:v>
                </c:pt>
                <c:pt idx="18">
                  <c:v>5000</c:v>
                </c:pt>
              </c:numCache>
            </c:numRef>
          </c:xVal>
          <c:yVal>
            <c:numRef>
              <c:f>'Active 2'!$W$2:$W$20</c:f>
              <c:numCache>
                <c:formatCode>General</c:formatCode>
                <c:ptCount val="19"/>
                <c:pt idx="0">
                  <c:v>6.3786107797536323E-2</c:v>
                </c:pt>
                <c:pt idx="1">
                  <c:v>6.0007570644310483E-2</c:v>
                </c:pt>
                <c:pt idx="2">
                  <c:v>5.6617721542882235E-2</c:v>
                </c:pt>
                <c:pt idx="3">
                  <c:v>5.3616560493251579E-2</c:v>
                </c:pt>
                <c:pt idx="4">
                  <c:v>5.1004087495418522E-2</c:v>
                </c:pt>
                <c:pt idx="5">
                  <c:v>4.8780302549383051E-2</c:v>
                </c:pt>
                <c:pt idx="6">
                  <c:v>4.6945205655145171E-2</c:v>
                </c:pt>
                <c:pt idx="7">
                  <c:v>4.5498796812704891E-2</c:v>
                </c:pt>
                <c:pt idx="8">
                  <c:v>4.4441076022062202E-2</c:v>
                </c:pt>
                <c:pt idx="9">
                  <c:v>4.3772043283217106E-2</c:v>
                </c:pt>
                <c:pt idx="10">
                  <c:v>4.3491698596169602E-2</c:v>
                </c:pt>
                <c:pt idx="11">
                  <c:v>4.3600041960919683E-2</c:v>
                </c:pt>
                <c:pt idx="12">
                  <c:v>4.409707337746737E-2</c:v>
                </c:pt>
                <c:pt idx="13">
                  <c:v>4.4982792845812643E-2</c:v>
                </c:pt>
                <c:pt idx="14">
                  <c:v>4.6257200365955514E-2</c:v>
                </c:pt>
                <c:pt idx="15">
                  <c:v>4.7920295937895964E-2</c:v>
                </c:pt>
                <c:pt idx="16">
                  <c:v>4.997207956163402E-2</c:v>
                </c:pt>
                <c:pt idx="17">
                  <c:v>5.2412551237169661E-2</c:v>
                </c:pt>
                <c:pt idx="18">
                  <c:v>5.5241710964502908E-2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B76-4C10-A0A7-E44904BFC8F3}"/>
            </c:ext>
          </c:extLst>
        </c:ser>
        <c:ser>
          <c:idx val="10"/>
          <c:order val="9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FF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2'!$F$21:$F$990</c:f>
              <c:numCache>
                <c:formatCode>General</c:formatCode>
                <c:ptCount val="970"/>
                <c:pt idx="0">
                  <c:v>-4565.5</c:v>
                </c:pt>
                <c:pt idx="1">
                  <c:v>-4561</c:v>
                </c:pt>
                <c:pt idx="2">
                  <c:v>-4518</c:v>
                </c:pt>
                <c:pt idx="3">
                  <c:v>-3719.5</c:v>
                </c:pt>
                <c:pt idx="4">
                  <c:v>-3717.5</c:v>
                </c:pt>
                <c:pt idx="5">
                  <c:v>-2266.5</c:v>
                </c:pt>
                <c:pt idx="6">
                  <c:v>-2262</c:v>
                </c:pt>
                <c:pt idx="7">
                  <c:v>-2205.5</c:v>
                </c:pt>
                <c:pt idx="8">
                  <c:v>-310</c:v>
                </c:pt>
                <c:pt idx="9">
                  <c:v>-308</c:v>
                </c:pt>
                <c:pt idx="10">
                  <c:v>408.5</c:v>
                </c:pt>
                <c:pt idx="11">
                  <c:v>410.5</c:v>
                </c:pt>
                <c:pt idx="12">
                  <c:v>449</c:v>
                </c:pt>
                <c:pt idx="13">
                  <c:v>991</c:v>
                </c:pt>
                <c:pt idx="14">
                  <c:v>2036.5</c:v>
                </c:pt>
                <c:pt idx="15">
                  <c:v>2043.5</c:v>
                </c:pt>
                <c:pt idx="16">
                  <c:v>2044.5</c:v>
                </c:pt>
                <c:pt idx="17">
                  <c:v>2050.5</c:v>
                </c:pt>
                <c:pt idx="18">
                  <c:v>2053.5</c:v>
                </c:pt>
                <c:pt idx="19">
                  <c:v>2054.5</c:v>
                </c:pt>
                <c:pt idx="20">
                  <c:v>2055.5</c:v>
                </c:pt>
                <c:pt idx="21">
                  <c:v>2873</c:v>
                </c:pt>
                <c:pt idx="22">
                  <c:v>4509.5</c:v>
                </c:pt>
                <c:pt idx="23">
                  <c:v>5383</c:v>
                </c:pt>
                <c:pt idx="24">
                  <c:v>5383</c:v>
                </c:pt>
                <c:pt idx="25">
                  <c:v>5383</c:v>
                </c:pt>
                <c:pt idx="26">
                  <c:v>6275.5</c:v>
                </c:pt>
              </c:numCache>
            </c:numRef>
          </c:xVal>
          <c:yVal>
            <c:numRef>
              <c:f>'Active 2'!$R$21:$R$990</c:f>
              <c:numCache>
                <c:formatCode>General</c:formatCode>
                <c:ptCount val="970"/>
                <c:pt idx="7">
                  <c:v>2.7994500051136129E-3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B76-4C10-A0A7-E44904BFC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478984"/>
        <c:axId val="1"/>
      </c:scatterChart>
      <c:valAx>
        <c:axId val="710478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40126140948806"/>
              <c:y val="0.900000158590448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474739165067051E-2"/>
              <c:y val="0.423404143968408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478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038926104386207"/>
          <c:y val="0.90425545749379521"/>
          <c:w val="0.71011739204241264"/>
          <c:h val="8.29786457961636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Graph</a:t>
            </a:r>
          </a:p>
        </c:rich>
      </c:tx>
      <c:layout>
        <c:manualLayout>
          <c:xMode val="edge"/>
          <c:yMode val="edge"/>
          <c:x val="0.45665496941087491"/>
          <c:y val="3.06603773584905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934144552885279E-2"/>
          <c:y val="0.11320767754053372"/>
          <c:w val="0.90109997555609878"/>
          <c:h val="0.771227303244885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(2)'!$E$20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(2)'!$D$21:$D$46</c:f>
              <c:numCache>
                <c:formatCode>General</c:formatCode>
                <c:ptCount val="26"/>
                <c:pt idx="0">
                  <c:v>-0.45655000000000001</c:v>
                </c:pt>
                <c:pt idx="1">
                  <c:v>-0.45610000000000001</c:v>
                </c:pt>
                <c:pt idx="2">
                  <c:v>-0.45179999999999998</c:v>
                </c:pt>
                <c:pt idx="3">
                  <c:v>-0.37195</c:v>
                </c:pt>
                <c:pt idx="4">
                  <c:v>-0.37175000000000002</c:v>
                </c:pt>
                <c:pt idx="5">
                  <c:v>-0.22664999999999999</c:v>
                </c:pt>
                <c:pt idx="6">
                  <c:v>-0.22620000000000001</c:v>
                </c:pt>
                <c:pt idx="7">
                  <c:v>-3.1E-2</c:v>
                </c:pt>
                <c:pt idx="8">
                  <c:v>-3.0800000000000001E-2</c:v>
                </c:pt>
                <c:pt idx="9">
                  <c:v>4.0849999999999997E-2</c:v>
                </c:pt>
                <c:pt idx="10">
                  <c:v>4.1050000000000003E-2</c:v>
                </c:pt>
                <c:pt idx="11">
                  <c:v>4.4900000000000002E-2</c:v>
                </c:pt>
                <c:pt idx="12">
                  <c:v>9.9099999999999994E-2</c:v>
                </c:pt>
                <c:pt idx="13">
                  <c:v>0.20365</c:v>
                </c:pt>
                <c:pt idx="14">
                  <c:v>0.20435</c:v>
                </c:pt>
                <c:pt idx="15">
                  <c:v>0.20444999999999999</c:v>
                </c:pt>
                <c:pt idx="16">
                  <c:v>0.20505000000000001</c:v>
                </c:pt>
                <c:pt idx="17">
                  <c:v>0.20535</c:v>
                </c:pt>
                <c:pt idx="18">
                  <c:v>0.20544999999999999</c:v>
                </c:pt>
                <c:pt idx="19">
                  <c:v>0.20555000000000001</c:v>
                </c:pt>
                <c:pt idx="20">
                  <c:v>0.2873</c:v>
                </c:pt>
                <c:pt idx="21">
                  <c:v>0.45095000000000002</c:v>
                </c:pt>
                <c:pt idx="22">
                  <c:v>0.45095000000000002</c:v>
                </c:pt>
                <c:pt idx="23">
                  <c:v>0.5383</c:v>
                </c:pt>
                <c:pt idx="24">
                  <c:v>0.5383</c:v>
                </c:pt>
                <c:pt idx="25">
                  <c:v>0.5383</c:v>
                </c:pt>
              </c:numCache>
            </c:numRef>
          </c:xVal>
          <c:yVal>
            <c:numRef>
              <c:f>'Q_fit (2)'!$E$21:$E$46</c:f>
              <c:numCache>
                <c:formatCode>General</c:formatCode>
                <c:ptCount val="26"/>
                <c:pt idx="0">
                  <c:v>7.9163449998304714E-2</c:v>
                </c:pt>
                <c:pt idx="1">
                  <c:v>6.448390000150539E-2</c:v>
                </c:pt>
                <c:pt idx="2">
                  <c:v>7.5268200002028607E-2</c:v>
                </c:pt>
                <c:pt idx="3">
                  <c:v>5.1508049997210037E-2</c:v>
                </c:pt>
                <c:pt idx="4">
                  <c:v>5.4128250005305745E-2</c:v>
                </c:pt>
                <c:pt idx="5">
                  <c:v>4.1733350000868086E-2</c:v>
                </c:pt>
                <c:pt idx="6">
                  <c:v>5.915380000078585E-2</c:v>
                </c:pt>
                <c:pt idx="7">
                  <c:v>3.6969000000681262E-2</c:v>
                </c:pt>
                <c:pt idx="8">
                  <c:v>6.2889200002246071E-2</c:v>
                </c:pt>
                <c:pt idx="9">
                  <c:v>3.8000850006937981E-2</c:v>
                </c:pt>
                <c:pt idx="10">
                  <c:v>4.1121050002402626E-2</c:v>
                </c:pt>
                <c:pt idx="11">
                  <c:v>5.1484900002833456E-2</c:v>
                </c:pt>
                <c:pt idx="12">
                  <c:v>4.8959100000502076E-2</c:v>
                </c:pt>
                <c:pt idx="13">
                  <c:v>4.8643649999576155E-2</c:v>
                </c:pt>
                <c:pt idx="14">
                  <c:v>3.2964350000838749E-2</c:v>
                </c:pt>
                <c:pt idx="15">
                  <c:v>4.7524449997581542E-2</c:v>
                </c:pt>
                <c:pt idx="16">
                  <c:v>4.5885049999924377E-2</c:v>
                </c:pt>
                <c:pt idx="17">
                  <c:v>4.6265349999885075E-2</c:v>
                </c:pt>
                <c:pt idx="18">
                  <c:v>4.6825450001051649E-2</c:v>
                </c:pt>
                <c:pt idx="19">
                  <c:v>4.0785550001601223E-2</c:v>
                </c:pt>
                <c:pt idx="20">
                  <c:v>5.1167300000088289E-2</c:v>
                </c:pt>
                <c:pt idx="21">
                  <c:v>4.177095000341069E-2</c:v>
                </c:pt>
                <c:pt idx="22">
                  <c:v>4.177095000341069E-2</c:v>
                </c:pt>
                <c:pt idx="23">
                  <c:v>4.1118300003290642E-2</c:v>
                </c:pt>
                <c:pt idx="24">
                  <c:v>5.1018300000578165E-2</c:v>
                </c:pt>
                <c:pt idx="25">
                  <c:v>5.6618299997353461E-2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28-408F-9B03-40354AE75154}"/>
            </c:ext>
          </c:extLst>
        </c:ser>
        <c:ser>
          <c:idx val="1"/>
          <c:order val="1"/>
          <c:tx>
            <c:strRef>
              <c:f>'Q_fit (2)'!$W$1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(2)'!$V$2:$V$25</c:f>
              <c:numCache>
                <c:formatCode>General</c:formatCode>
                <c:ptCount val="24"/>
                <c:pt idx="0">
                  <c:v>-0.5</c:v>
                </c:pt>
                <c:pt idx="1">
                  <c:v>-0.45</c:v>
                </c:pt>
                <c:pt idx="2">
                  <c:v>-0.4</c:v>
                </c:pt>
                <c:pt idx="3">
                  <c:v>-0.35</c:v>
                </c:pt>
                <c:pt idx="4">
                  <c:v>-0.3</c:v>
                </c:pt>
                <c:pt idx="5">
                  <c:v>-0.25</c:v>
                </c:pt>
                <c:pt idx="6">
                  <c:v>-0.2</c:v>
                </c:pt>
                <c:pt idx="7">
                  <c:v>-0.15</c:v>
                </c:pt>
                <c:pt idx="8">
                  <c:v>-0.1</c:v>
                </c:pt>
                <c:pt idx="9">
                  <c:v>-0.05</c:v>
                </c:pt>
                <c:pt idx="10">
                  <c:v>0</c:v>
                </c:pt>
                <c:pt idx="11">
                  <c:v>0.05</c:v>
                </c:pt>
                <c:pt idx="12">
                  <c:v>0.1</c:v>
                </c:pt>
                <c:pt idx="13">
                  <c:v>0.15</c:v>
                </c:pt>
                <c:pt idx="14">
                  <c:v>0.2</c:v>
                </c:pt>
                <c:pt idx="15">
                  <c:v>0.25</c:v>
                </c:pt>
                <c:pt idx="16">
                  <c:v>0.3</c:v>
                </c:pt>
                <c:pt idx="17">
                  <c:v>0.35</c:v>
                </c:pt>
                <c:pt idx="18">
                  <c:v>0.4</c:v>
                </c:pt>
                <c:pt idx="19">
                  <c:v>0.45</c:v>
                </c:pt>
                <c:pt idx="20">
                  <c:v>0.5</c:v>
                </c:pt>
                <c:pt idx="21">
                  <c:v>0.55000000000000004</c:v>
                </c:pt>
                <c:pt idx="22">
                  <c:v>0.6</c:v>
                </c:pt>
                <c:pt idx="23">
                  <c:v>0.65</c:v>
                </c:pt>
              </c:numCache>
            </c:numRef>
          </c:xVal>
          <c:yVal>
            <c:numRef>
              <c:f>'Q_fit (2)'!$W$2:$W$25</c:f>
              <c:numCache>
                <c:formatCode>General</c:formatCode>
                <c:ptCount val="24"/>
                <c:pt idx="0">
                  <c:v>7.250924625938078E-2</c:v>
                </c:pt>
                <c:pt idx="1">
                  <c:v>6.7953333002559763E-2</c:v>
                </c:pt>
                <c:pt idx="2">
                  <c:v>6.3786107797536323E-2</c:v>
                </c:pt>
                <c:pt idx="3">
                  <c:v>6.0007570644310476E-2</c:v>
                </c:pt>
                <c:pt idx="4">
                  <c:v>5.6617721542882235E-2</c:v>
                </c:pt>
                <c:pt idx="5">
                  <c:v>5.3616560493251579E-2</c:v>
                </c:pt>
                <c:pt idx="6">
                  <c:v>5.1004087495418522E-2</c:v>
                </c:pt>
                <c:pt idx="7">
                  <c:v>4.8780302549383051E-2</c:v>
                </c:pt>
                <c:pt idx="8">
                  <c:v>4.6945205655145171E-2</c:v>
                </c:pt>
                <c:pt idx="9">
                  <c:v>4.5498796812704891E-2</c:v>
                </c:pt>
                <c:pt idx="10">
                  <c:v>4.4441076022062202E-2</c:v>
                </c:pt>
                <c:pt idx="11">
                  <c:v>4.3772043283217106E-2</c:v>
                </c:pt>
                <c:pt idx="12">
                  <c:v>4.3491698596169602E-2</c:v>
                </c:pt>
                <c:pt idx="13">
                  <c:v>4.3600041960919683E-2</c:v>
                </c:pt>
                <c:pt idx="14">
                  <c:v>4.409707337746737E-2</c:v>
                </c:pt>
                <c:pt idx="15">
                  <c:v>4.4982792845812643E-2</c:v>
                </c:pt>
                <c:pt idx="16">
                  <c:v>4.6257200365955514E-2</c:v>
                </c:pt>
                <c:pt idx="17">
                  <c:v>4.7920295937895971E-2</c:v>
                </c:pt>
                <c:pt idx="18">
                  <c:v>4.997207956163402E-2</c:v>
                </c:pt>
                <c:pt idx="19">
                  <c:v>5.2412551237169668E-2</c:v>
                </c:pt>
                <c:pt idx="20">
                  <c:v>5.5241710964502908E-2</c:v>
                </c:pt>
                <c:pt idx="21">
                  <c:v>5.8459558743633733E-2</c:v>
                </c:pt>
                <c:pt idx="22">
                  <c:v>6.206609457456215E-2</c:v>
                </c:pt>
                <c:pt idx="23">
                  <c:v>6.6061318457288173E-2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28-408F-9B03-40354AE75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402480"/>
        <c:axId val="1"/>
      </c:scatterChart>
      <c:valAx>
        <c:axId val="885402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69475046388432216"/>
              <c:y val="0.936321745159213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48113702768285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40248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647169103862015"/>
          <c:y val="0.93632174515921351"/>
          <c:w val="0.44444495720086269"/>
          <c:h val="0.9882085376120437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57150</xdr:rowOff>
    </xdr:from>
    <xdr:to>
      <xdr:col>19</xdr:col>
      <xdr:colOff>457200</xdr:colOff>
      <xdr:row>18</xdr:row>
      <xdr:rowOff>76200</xdr:rowOff>
    </xdr:to>
    <xdr:graphicFrame macro="">
      <xdr:nvGraphicFramePr>
        <xdr:cNvPr id="55298" name="Chart 1">
          <a:extLst>
            <a:ext uri="{FF2B5EF4-FFF2-40B4-BE49-F238E27FC236}">
              <a16:creationId xmlns:a16="http://schemas.microsoft.com/office/drawing/2014/main" id="{C3C80129-2C4A-1518-AB17-995A1EBE0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0</xdr:row>
      <xdr:rowOff>0</xdr:rowOff>
    </xdr:from>
    <xdr:to>
      <xdr:col>20</xdr:col>
      <xdr:colOff>381000</xdr:colOff>
      <xdr:row>18</xdr:row>
      <xdr:rowOff>47625</xdr:rowOff>
    </xdr:to>
    <xdr:graphicFrame macro="">
      <xdr:nvGraphicFramePr>
        <xdr:cNvPr id="57346" name="Chart 1">
          <a:extLst>
            <a:ext uri="{FF2B5EF4-FFF2-40B4-BE49-F238E27FC236}">
              <a16:creationId xmlns:a16="http://schemas.microsoft.com/office/drawing/2014/main" id="{4F4925CC-F91B-F6D8-D8B1-F6A0092DFE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28</xdr:row>
      <xdr:rowOff>19050</xdr:rowOff>
    </xdr:from>
    <xdr:to>
      <xdr:col>21</xdr:col>
      <xdr:colOff>342900</xdr:colOff>
      <xdr:row>53</xdr:row>
      <xdr:rowOff>9525</xdr:rowOff>
    </xdr:to>
    <xdr:graphicFrame macro="">
      <xdr:nvGraphicFramePr>
        <xdr:cNvPr id="54274" name="Chart 1">
          <a:extLst>
            <a:ext uri="{FF2B5EF4-FFF2-40B4-BE49-F238E27FC236}">
              <a16:creationId xmlns:a16="http://schemas.microsoft.com/office/drawing/2014/main" id="{E7498C7D-649D-1429-51A7-F7BE999A1D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92" TargetMode="External"/><Relationship Id="rId13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konkoly.hu/cgi-bin/IBVS?5230" TargetMode="External"/><Relationship Id="rId7" Type="http://schemas.openxmlformats.org/officeDocument/2006/relationships/hyperlink" Target="http://www.konkoly.hu/cgi-bin/IBVS?5592" TargetMode="External"/><Relationship Id="rId12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5230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736" TargetMode="External"/><Relationship Id="rId11" Type="http://schemas.openxmlformats.org/officeDocument/2006/relationships/hyperlink" Target="http://www.konkoly.hu/cgi-bin/IBVS?5974" TargetMode="External"/><Relationship Id="rId5" Type="http://schemas.openxmlformats.org/officeDocument/2006/relationships/hyperlink" Target="http://www.konkoly.hu/cgi-bin/IBVS?5736" TargetMode="External"/><Relationship Id="rId15" Type="http://schemas.openxmlformats.org/officeDocument/2006/relationships/hyperlink" Target="http://var.astro.cz/oejv/issues/oejv0155.pdf" TargetMode="External"/><Relationship Id="rId10" Type="http://schemas.openxmlformats.org/officeDocument/2006/relationships/hyperlink" Target="http://www.bav-astro.de/sfs/BAVM_link.php?BAVMnr=209" TargetMode="External"/><Relationship Id="rId4" Type="http://schemas.openxmlformats.org/officeDocument/2006/relationships/hyperlink" Target="http://www.konkoly.hu/cgi-bin/IBVS?5736" TargetMode="External"/><Relationship Id="rId9" Type="http://schemas.openxmlformats.org/officeDocument/2006/relationships/hyperlink" Target="http://www.bav-astro.de/sfs/BAVM_link.php?BAVMnr=173" TargetMode="External"/><Relationship Id="rId14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A1710"/>
  <sheetViews>
    <sheetView tabSelected="1" workbookViewId="0">
      <pane xSplit="13" ySplit="21" topLeftCell="N28" activePane="bottomRight" state="frozen"/>
      <selection pane="topRight" activeCell="N1" sqref="N1"/>
      <selection pane="bottomLeft" activeCell="A22" sqref="A22"/>
      <selection pane="bottomRight" activeCell="G8" sqref="G8"/>
    </sheetView>
  </sheetViews>
  <sheetFormatPr defaultColWidth="10.28515625" defaultRowHeight="12.75" x14ac:dyDescent="0.2"/>
  <cols>
    <col min="1" max="1" width="15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2" bestFit="1" customWidth="1"/>
    <col min="7" max="7" width="16.710937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7" ht="21" thickBot="1" x14ac:dyDescent="0.35">
      <c r="A1" s="1" t="s">
        <v>41</v>
      </c>
      <c r="V1" s="7" t="s">
        <v>10</v>
      </c>
      <c r="W1" s="7" t="s">
        <v>42</v>
      </c>
    </row>
    <row r="2" spans="1:27" x14ac:dyDescent="0.2">
      <c r="A2" t="s">
        <v>25</v>
      </c>
      <c r="B2" s="12" t="s">
        <v>35</v>
      </c>
      <c r="C2" s="24" t="s">
        <v>140</v>
      </c>
      <c r="G2" s="126" t="s">
        <v>240</v>
      </c>
      <c r="V2">
        <v>-4000</v>
      </c>
      <c r="W2">
        <f t="shared" ref="W2:W20" si="0">+D$11+D$12*V2+D$13*V2^2</f>
        <v>6.3786107797536323E-2</v>
      </c>
      <c r="Z2">
        <v>1</v>
      </c>
      <c r="AA2" t="s">
        <v>142</v>
      </c>
    </row>
    <row r="3" spans="1:27" ht="13.5" thickBot="1" x14ac:dyDescent="0.25">
      <c r="V3">
        <v>-3500</v>
      </c>
      <c r="W3">
        <f t="shared" si="0"/>
        <v>6.0007570644310483E-2</v>
      </c>
      <c r="Z3">
        <v>2</v>
      </c>
      <c r="AA3" t="s">
        <v>143</v>
      </c>
    </row>
    <row r="4" spans="1:27" ht="14.25" thickTop="1" thickBot="1" x14ac:dyDescent="0.25">
      <c r="A4" s="6" t="s">
        <v>0</v>
      </c>
      <c r="C4" s="9" t="s">
        <v>29</v>
      </c>
      <c r="D4" s="10" t="s">
        <v>29</v>
      </c>
      <c r="V4">
        <v>-3000</v>
      </c>
      <c r="W4">
        <f t="shared" si="0"/>
        <v>5.6617721542882235E-2</v>
      </c>
      <c r="Z4">
        <v>3</v>
      </c>
      <c r="AA4" t="s">
        <v>144</v>
      </c>
    </row>
    <row r="5" spans="1:27" ht="13.5" thickTop="1" x14ac:dyDescent="0.2">
      <c r="A5" s="124" t="s">
        <v>238</v>
      </c>
      <c r="C5" s="125">
        <v>-9.5</v>
      </c>
      <c r="V5">
        <v>-2500</v>
      </c>
      <c r="W5">
        <f t="shared" si="0"/>
        <v>5.3616560493251579E-2</v>
      </c>
      <c r="Z5">
        <v>4</v>
      </c>
      <c r="AA5" t="s">
        <v>145</v>
      </c>
    </row>
    <row r="6" spans="1:27" x14ac:dyDescent="0.2">
      <c r="A6" s="6" t="s">
        <v>1</v>
      </c>
      <c r="V6">
        <v>-2000</v>
      </c>
      <c r="W6">
        <f t="shared" si="0"/>
        <v>5.1004087495418522E-2</v>
      </c>
      <c r="Z6">
        <v>5</v>
      </c>
      <c r="AA6" t="s">
        <v>146</v>
      </c>
    </row>
    <row r="7" spans="1:27" x14ac:dyDescent="0.2">
      <c r="A7" t="s">
        <v>2</v>
      </c>
      <c r="C7" s="11">
        <v>53245.087</v>
      </c>
      <c r="D7" s="20" t="s">
        <v>123</v>
      </c>
      <c r="V7">
        <v>-1500</v>
      </c>
      <c r="W7">
        <f t="shared" si="0"/>
        <v>4.8780302549383051E-2</v>
      </c>
      <c r="Z7">
        <v>6</v>
      </c>
      <c r="AA7" t="s">
        <v>141</v>
      </c>
    </row>
    <row r="8" spans="1:27" x14ac:dyDescent="0.2">
      <c r="A8" t="s">
        <v>3</v>
      </c>
      <c r="C8">
        <v>0.4414399</v>
      </c>
      <c r="D8" s="20" t="s">
        <v>122</v>
      </c>
      <c r="V8">
        <v>-1000</v>
      </c>
      <c r="W8">
        <f t="shared" si="0"/>
        <v>4.6945205655145171E-2</v>
      </c>
      <c r="Z8">
        <v>7</v>
      </c>
      <c r="AA8" t="s">
        <v>147</v>
      </c>
    </row>
    <row r="9" spans="1:27" x14ac:dyDescent="0.2">
      <c r="V9">
        <v>-500</v>
      </c>
      <c r="W9">
        <f t="shared" si="0"/>
        <v>4.5498796812704891E-2</v>
      </c>
      <c r="Z9">
        <v>8</v>
      </c>
      <c r="AA9" t="s">
        <v>148</v>
      </c>
    </row>
    <row r="10" spans="1:27" ht="13.5" thickBot="1" x14ac:dyDescent="0.25">
      <c r="C10" s="5" t="s">
        <v>20</v>
      </c>
      <c r="D10" s="5" t="s">
        <v>21</v>
      </c>
      <c r="V10">
        <v>0</v>
      </c>
      <c r="W10">
        <f t="shared" si="0"/>
        <v>4.4441076022062202E-2</v>
      </c>
      <c r="Z10">
        <v>9</v>
      </c>
      <c r="AA10" t="s">
        <v>149</v>
      </c>
    </row>
    <row r="11" spans="1:27" x14ac:dyDescent="0.2">
      <c r="A11" t="s">
        <v>15</v>
      </c>
      <c r="C11">
        <f>INTERCEPT(G23:G990,$F23:$F990)</f>
        <v>4.9561704188933881E-2</v>
      </c>
      <c r="D11" s="4">
        <f>+E11*F11</f>
        <v>4.4441076022062202E-2</v>
      </c>
      <c r="E11" s="21">
        <v>4.4441076022062202E-2</v>
      </c>
      <c r="F11">
        <v>1</v>
      </c>
      <c r="V11">
        <v>500</v>
      </c>
      <c r="W11">
        <f t="shared" si="0"/>
        <v>4.3772043283217106E-2</v>
      </c>
      <c r="Z11">
        <v>10</v>
      </c>
      <c r="AA11" t="s">
        <v>150</v>
      </c>
    </row>
    <row r="12" spans="1:27" x14ac:dyDescent="0.2">
      <c r="A12" t="s">
        <v>16</v>
      </c>
      <c r="C12">
        <f>SLOPE(G23:G990,$F23:$F990)</f>
        <v>-1.3913456133842716E-6</v>
      </c>
      <c r="D12" s="4">
        <f>+E12*F12</f>
        <v>-1.7267535294877877E-6</v>
      </c>
      <c r="E12" s="22">
        <v>-1.7267535294877876E-2</v>
      </c>
      <c r="F12">
        <v>1E-4</v>
      </c>
      <c r="V12">
        <v>1000</v>
      </c>
      <c r="W12">
        <f t="shared" si="0"/>
        <v>4.3491698596169602E-2</v>
      </c>
      <c r="Z12">
        <v>11</v>
      </c>
      <c r="AA12" t="s">
        <v>151</v>
      </c>
    </row>
    <row r="13" spans="1:27" ht="13.5" thickBot="1" x14ac:dyDescent="0.25">
      <c r="A13" t="s">
        <v>19</v>
      </c>
      <c r="C13" s="4" t="s">
        <v>13</v>
      </c>
      <c r="D13" s="4">
        <f>+E13*F13</f>
        <v>7.7737610359518549E-10</v>
      </c>
      <c r="E13" s="23">
        <v>7.7737610359518552E-2</v>
      </c>
      <c r="F13" s="78">
        <v>1E-8</v>
      </c>
      <c r="V13">
        <v>1500</v>
      </c>
      <c r="W13">
        <f t="shared" si="0"/>
        <v>4.3600041960919683E-2</v>
      </c>
      <c r="Z13">
        <v>12</v>
      </c>
      <c r="AA13" t="s">
        <v>152</v>
      </c>
    </row>
    <row r="14" spans="1:27" x14ac:dyDescent="0.2">
      <c r="A14" t="s">
        <v>24</v>
      </c>
      <c r="E14">
        <f>SUM(R21:R1400)</f>
        <v>2.7994500051136129E-3</v>
      </c>
      <c r="F14" s="119" t="s">
        <v>232</v>
      </c>
      <c r="G14" s="120">
        <v>1</v>
      </c>
      <c r="V14">
        <v>2000</v>
      </c>
      <c r="W14">
        <f t="shared" si="0"/>
        <v>4.409707337746737E-2</v>
      </c>
      <c r="Z14">
        <v>13</v>
      </c>
      <c r="AA14" t="s">
        <v>153</v>
      </c>
    </row>
    <row r="15" spans="1:27" x14ac:dyDescent="0.2">
      <c r="A15" s="3" t="s">
        <v>17</v>
      </c>
      <c r="C15" s="13">
        <f>(C7+C11)+(C8+C12)*INT(MAX(F21:F3530))</f>
        <v>56015.163203510463</v>
      </c>
      <c r="D15" s="17">
        <f>+C7+INT(MAX(F21:F1585))*C8+D11+D12*INT(MAX(F21:F4020))+D13*INT(MAX(F21:F4047)^2)</f>
        <v>56015.186592745609</v>
      </c>
      <c r="F15" s="119" t="s">
        <v>233</v>
      </c>
      <c r="G15" s="121">
        <f ca="1">NOW()+15018.5+$C$5/24</f>
        <v>60338.693412615736</v>
      </c>
      <c r="V15">
        <v>2500</v>
      </c>
      <c r="W15">
        <f t="shared" si="0"/>
        <v>4.4982792845812643E-2</v>
      </c>
      <c r="Z15">
        <v>14</v>
      </c>
      <c r="AA15" t="s">
        <v>154</v>
      </c>
    </row>
    <row r="16" spans="1:27" x14ac:dyDescent="0.2">
      <c r="A16" s="6" t="s">
        <v>4</v>
      </c>
      <c r="C16" s="14">
        <f>+C8+C12</f>
        <v>0.44143850865438661</v>
      </c>
      <c r="D16" s="68">
        <f>+C8+D12+2*D13*MAX(F21:F85)</f>
        <v>0.44144793009394673</v>
      </c>
      <c r="F16" s="119" t="s">
        <v>234</v>
      </c>
      <c r="G16" s="66">
        <f ca="1">ROUND(2*(G15-$C$7)/$C$8,0)/2+G14</f>
        <v>16070</v>
      </c>
      <c r="V16">
        <v>3000</v>
      </c>
      <c r="W16">
        <f t="shared" si="0"/>
        <v>4.6257200365955514E-2</v>
      </c>
      <c r="Z16">
        <v>15</v>
      </c>
      <c r="AA16" t="s">
        <v>155</v>
      </c>
    </row>
    <row r="17" spans="1:27" ht="13.5" thickBot="1" x14ac:dyDescent="0.25">
      <c r="A17" s="15" t="s">
        <v>37</v>
      </c>
      <c r="C17">
        <f>COUNT(C21:C4736)</f>
        <v>27</v>
      </c>
      <c r="F17" s="119" t="s">
        <v>235</v>
      </c>
      <c r="G17" s="17">
        <f ca="1">ROUND(2*(G15-$C$15)/$C$16,0)/2+G14</f>
        <v>9795</v>
      </c>
      <c r="V17">
        <v>3500</v>
      </c>
      <c r="W17">
        <f t="shared" si="0"/>
        <v>4.7920295937895964E-2</v>
      </c>
      <c r="Z17">
        <v>16</v>
      </c>
      <c r="AA17" t="s">
        <v>156</v>
      </c>
    </row>
    <row r="18" spans="1:27" ht="14.25" thickTop="1" thickBot="1" x14ac:dyDescent="0.25">
      <c r="A18" s="6" t="s">
        <v>5</v>
      </c>
      <c r="C18" s="18">
        <f>+C15</f>
        <v>56015.163203510463</v>
      </c>
      <c r="D18" s="19">
        <f>C16</f>
        <v>0.44143850865438661</v>
      </c>
      <c r="E18" s="20" t="s">
        <v>20</v>
      </c>
      <c r="F18" s="119" t="s">
        <v>236</v>
      </c>
      <c r="G18" s="122">
        <f ca="1">+$C$15+$C$16*G17-15018.5-$C$5/24</f>
        <v>45320.949229113518</v>
      </c>
      <c r="S18">
        <f>SQRT(SUM(S21:S47)/26)</f>
        <v>1.3623786396425776E-2</v>
      </c>
      <c r="V18">
        <v>4000</v>
      </c>
      <c r="W18">
        <f t="shared" si="0"/>
        <v>4.997207956163402E-2</v>
      </c>
      <c r="Z18">
        <v>17</v>
      </c>
      <c r="AA18" t="s">
        <v>157</v>
      </c>
    </row>
    <row r="19" spans="1:27" ht="13.5" thickBot="1" x14ac:dyDescent="0.25">
      <c r="A19" s="69" t="s">
        <v>39</v>
      </c>
      <c r="B19" s="69"/>
      <c r="C19" s="70">
        <f>+D15</f>
        <v>56015.186592745609</v>
      </c>
      <c r="D19" s="71">
        <f>+D16</f>
        <v>0.44144793009394673</v>
      </c>
      <c r="E19" s="69" t="s">
        <v>40</v>
      </c>
      <c r="G19" s="123" t="s">
        <v>237</v>
      </c>
      <c r="V19">
        <v>4500</v>
      </c>
      <c r="W19">
        <f t="shared" si="0"/>
        <v>5.2412551237169661E-2</v>
      </c>
      <c r="Z19">
        <v>18</v>
      </c>
      <c r="AA19" t="s">
        <v>158</v>
      </c>
    </row>
    <row r="20" spans="1:27" ht="15" thickBot="1" x14ac:dyDescent="0.25">
      <c r="A20" s="5" t="s">
        <v>6</v>
      </c>
      <c r="B20" s="5" t="s">
        <v>7</v>
      </c>
      <c r="C20" s="5" t="s">
        <v>8</v>
      </c>
      <c r="D20" s="5" t="s">
        <v>12</v>
      </c>
      <c r="E20" s="5" t="s">
        <v>9</v>
      </c>
      <c r="F20" s="5" t="s">
        <v>10</v>
      </c>
      <c r="G20" s="5" t="s">
        <v>11</v>
      </c>
      <c r="H20" s="8" t="s">
        <v>33</v>
      </c>
      <c r="I20" s="8" t="s">
        <v>30</v>
      </c>
      <c r="J20" s="8" t="s">
        <v>124</v>
      </c>
      <c r="K20" s="8" t="s">
        <v>18</v>
      </c>
      <c r="L20" s="8" t="s">
        <v>161</v>
      </c>
      <c r="M20" s="8" t="s">
        <v>27</v>
      </c>
      <c r="N20" s="8" t="s">
        <v>28</v>
      </c>
      <c r="O20" s="8" t="s">
        <v>23</v>
      </c>
      <c r="P20" s="7" t="s">
        <v>22</v>
      </c>
      <c r="Q20" s="5" t="s">
        <v>14</v>
      </c>
      <c r="R20" s="77" t="s">
        <v>133</v>
      </c>
      <c r="S20" s="61" t="s">
        <v>134</v>
      </c>
      <c r="T20" s="7" t="s">
        <v>136</v>
      </c>
      <c r="U20" s="61" t="s">
        <v>135</v>
      </c>
      <c r="V20">
        <v>5000</v>
      </c>
      <c r="W20">
        <f t="shared" si="0"/>
        <v>5.5241710964502908E-2</v>
      </c>
    </row>
    <row r="21" spans="1:27" x14ac:dyDescent="0.2">
      <c r="A21" s="72" t="s">
        <v>129</v>
      </c>
      <c r="B21" s="73"/>
      <c r="C21" s="72">
        <v>51229.772299999997</v>
      </c>
      <c r="D21" s="72"/>
      <c r="E21" s="69">
        <f t="shared" ref="E21:E47" si="1">+(C21-C$7)/C$8</f>
        <v>-4565.3206699258553</v>
      </c>
      <c r="F21">
        <f t="shared" ref="F21:F47" si="2">ROUND(2*E21,0)/2</f>
        <v>-4565.5</v>
      </c>
      <c r="G21">
        <f t="shared" ref="G21:G27" si="3">+C21-(C$7+F21*C$8)</f>
        <v>7.9163449998304714E-2</v>
      </c>
      <c r="N21">
        <f>+G21</f>
        <v>7.9163449998304714E-2</v>
      </c>
      <c r="O21">
        <f t="shared" ref="O21:O47" si="4">+C$11+C$12*$F21</f>
        <v>5.5913892586839771E-2</v>
      </c>
      <c r="P21">
        <f t="shared" ref="P21:P47" si="5">+D$11+D$12*F21+D$13*F21^2</f>
        <v>6.8528033709639016E-2</v>
      </c>
      <c r="Q21" s="2">
        <f t="shared" ref="Q21:Q47" si="6">+C21-15018.5</f>
        <v>36211.272299999997</v>
      </c>
      <c r="S21">
        <f t="shared" ref="S21:S27" si="7">+(P21-G21)^2</f>
        <v>1.1311207963321563E-4</v>
      </c>
      <c r="X21" t="s">
        <v>132</v>
      </c>
    </row>
    <row r="22" spans="1:27" x14ac:dyDescent="0.2">
      <c r="A22" s="72" t="s">
        <v>129</v>
      </c>
      <c r="B22" s="73"/>
      <c r="C22" s="72">
        <v>51231.744100000004</v>
      </c>
      <c r="D22" s="72"/>
      <c r="E22" s="69">
        <f t="shared" si="1"/>
        <v>-4560.8539237164468</v>
      </c>
      <c r="F22">
        <f t="shared" si="2"/>
        <v>-4561</v>
      </c>
      <c r="G22">
        <f t="shared" si="3"/>
        <v>6.448390000150539E-2</v>
      </c>
      <c r="N22">
        <f>+G22</f>
        <v>6.448390000150539E-2</v>
      </c>
      <c r="O22">
        <f t="shared" si="4"/>
        <v>5.5907631531579544E-2</v>
      </c>
      <c r="P22">
        <f t="shared" si="5"/>
        <v>6.8488337065213747E-2</v>
      </c>
      <c r="Q22" s="2">
        <f t="shared" si="6"/>
        <v>36213.244100000004</v>
      </c>
      <c r="S22">
        <f t="shared" si="7"/>
        <v>1.6035516197201213E-5</v>
      </c>
      <c r="X22" t="s">
        <v>132</v>
      </c>
    </row>
    <row r="23" spans="1:27" x14ac:dyDescent="0.2">
      <c r="A23" s="72" t="s">
        <v>129</v>
      </c>
      <c r="B23" s="73"/>
      <c r="C23" s="72">
        <v>51250.736799999999</v>
      </c>
      <c r="D23" s="72"/>
      <c r="E23" s="69">
        <f t="shared" si="1"/>
        <v>-4517.8294938903364</v>
      </c>
      <c r="F23">
        <f t="shared" si="2"/>
        <v>-4518</v>
      </c>
      <c r="G23">
        <f t="shared" si="3"/>
        <v>7.5268200002028607E-2</v>
      </c>
      <c r="N23">
        <f>+G23</f>
        <v>7.5268200002028607E-2</v>
      </c>
      <c r="O23">
        <f t="shared" si="4"/>
        <v>5.5847803670204019E-2</v>
      </c>
      <c r="P23">
        <f t="shared" si="5"/>
        <v>6.8110601364730516E-2</v>
      </c>
      <c r="Q23" s="2">
        <f t="shared" si="6"/>
        <v>36232.236799999999</v>
      </c>
      <c r="S23">
        <f t="shared" si="7"/>
        <v>5.1231218252651484E-5</v>
      </c>
      <c r="X23" t="s">
        <v>132</v>
      </c>
    </row>
    <row r="24" spans="1:27" x14ac:dyDescent="0.2">
      <c r="A24" s="69" t="s">
        <v>31</v>
      </c>
      <c r="B24" s="79" t="s">
        <v>32</v>
      </c>
      <c r="C24" s="75">
        <v>51603.202799999999</v>
      </c>
      <c r="D24" s="75">
        <v>2.0000000000000001E-4</v>
      </c>
      <c r="E24" s="69">
        <f t="shared" si="1"/>
        <v>-3719.3833180915462</v>
      </c>
      <c r="F24">
        <f t="shared" si="2"/>
        <v>-3719.5</v>
      </c>
      <c r="G24">
        <f t="shared" si="3"/>
        <v>5.1508049997210037E-2</v>
      </c>
      <c r="H24">
        <f>G24</f>
        <v>5.1508049997210037E-2</v>
      </c>
      <c r="O24">
        <f t="shared" si="4"/>
        <v>5.4736814197916678E-2</v>
      </c>
      <c r="P24">
        <f t="shared" si="5"/>
        <v>6.1618485602222293E-2</v>
      </c>
      <c r="Q24" s="2">
        <f t="shared" si="6"/>
        <v>36584.702799999999</v>
      </c>
      <c r="S24">
        <f t="shared" si="7"/>
        <v>1.0222090812309955E-4</v>
      </c>
    </row>
    <row r="25" spans="1:27" x14ac:dyDescent="0.2">
      <c r="A25" s="69" t="s">
        <v>31</v>
      </c>
      <c r="B25" s="79" t="s">
        <v>32</v>
      </c>
      <c r="C25" s="75">
        <v>51604.088300000003</v>
      </c>
      <c r="D25" s="75">
        <v>2.9999999999999997E-4</v>
      </c>
      <c r="E25" s="69">
        <f t="shared" si="1"/>
        <v>-3717.3773825157095</v>
      </c>
      <c r="F25">
        <f t="shared" si="2"/>
        <v>-3717.5</v>
      </c>
      <c r="G25">
        <f t="shared" si="3"/>
        <v>5.4128250005305745E-2</v>
      </c>
      <c r="H25">
        <f>G25</f>
        <v>5.4128250005305745E-2</v>
      </c>
      <c r="O25">
        <f t="shared" si="4"/>
        <v>5.4734031506689908E-2</v>
      </c>
      <c r="P25">
        <f t="shared" si="5"/>
        <v>6.1603469402998441E-2</v>
      </c>
      <c r="Q25" s="2">
        <f t="shared" si="6"/>
        <v>36585.588300000003</v>
      </c>
      <c r="S25">
        <f t="shared" si="7"/>
        <v>5.5878905043641162E-5</v>
      </c>
    </row>
    <row r="26" spans="1:27" x14ac:dyDescent="0.2">
      <c r="A26" s="80" t="s">
        <v>38</v>
      </c>
      <c r="B26" s="74" t="s">
        <v>32</v>
      </c>
      <c r="C26" s="75">
        <v>52244.605199999998</v>
      </c>
      <c r="D26" s="81">
        <v>8.9999999999999998E-4</v>
      </c>
      <c r="E26" s="69">
        <f t="shared" si="1"/>
        <v>-2266.4054608566225</v>
      </c>
      <c r="F26">
        <f t="shared" si="2"/>
        <v>-2266.5</v>
      </c>
      <c r="G26">
        <f t="shared" si="3"/>
        <v>4.1733350000868086E-2</v>
      </c>
      <c r="H26">
        <f>G26</f>
        <v>4.1733350000868086E-2</v>
      </c>
      <c r="O26">
        <f t="shared" si="4"/>
        <v>5.2715189021669329E-2</v>
      </c>
      <c r="P26">
        <f t="shared" si="5"/>
        <v>5.234816123743305E-2</v>
      </c>
      <c r="Q26" s="2">
        <f t="shared" si="6"/>
        <v>37226.105199999998</v>
      </c>
      <c r="S26">
        <f t="shared" si="7"/>
        <v>1.1267421758790582E-4</v>
      </c>
    </row>
    <row r="27" spans="1:27" x14ac:dyDescent="0.2">
      <c r="A27" s="80" t="s">
        <v>38</v>
      </c>
      <c r="B27" s="74" t="s">
        <v>32</v>
      </c>
      <c r="C27" s="92">
        <v>52246.609100000001</v>
      </c>
      <c r="D27" s="81">
        <v>8.9999999999999998E-4</v>
      </c>
      <c r="E27" s="69">
        <f t="shared" si="1"/>
        <v>-2261.8659980667767</v>
      </c>
      <c r="F27">
        <f t="shared" si="2"/>
        <v>-2262</v>
      </c>
      <c r="G27">
        <f t="shared" si="3"/>
        <v>5.915380000078585E-2</v>
      </c>
      <c r="K27">
        <f>G27</f>
        <v>5.915380000078585E-2</v>
      </c>
      <c r="O27">
        <f t="shared" si="4"/>
        <v>5.2708927966409101E-2</v>
      </c>
      <c r="P27">
        <f t="shared" si="5"/>
        <v>5.232454928196726E-2</v>
      </c>
      <c r="Q27" s="2">
        <f t="shared" si="6"/>
        <v>37228.109100000001</v>
      </c>
      <c r="S27">
        <f t="shared" si="7"/>
        <v>4.6638665380484227E-5</v>
      </c>
    </row>
    <row r="28" spans="1:27" x14ac:dyDescent="0.2">
      <c r="A28" s="80" t="s">
        <v>38</v>
      </c>
      <c r="B28" s="74" t="s">
        <v>32</v>
      </c>
      <c r="C28" s="92">
        <v>52271.494100000004</v>
      </c>
      <c r="D28" s="81">
        <v>6.9999999999999999E-4</v>
      </c>
      <c r="E28" s="69">
        <f t="shared" si="1"/>
        <v>-2205.4936583666226</v>
      </c>
      <c r="F28">
        <f t="shared" si="2"/>
        <v>-2205.5</v>
      </c>
      <c r="O28">
        <f t="shared" si="4"/>
        <v>5.2630316939252894E-2</v>
      </c>
      <c r="P28">
        <f t="shared" si="5"/>
        <v>5.2030767290082353E-2</v>
      </c>
      <c r="Q28" s="2">
        <f t="shared" si="6"/>
        <v>37252.994100000004</v>
      </c>
      <c r="R28" s="76">
        <f>+C28-(C$7+F28*C$8)</f>
        <v>2.7994500051136129E-3</v>
      </c>
      <c r="S28">
        <f>+(P28-R28)^2</f>
        <v>2.4237226016132619E-3</v>
      </c>
    </row>
    <row r="29" spans="1:27" x14ac:dyDescent="0.2">
      <c r="A29" s="72" t="s">
        <v>34</v>
      </c>
      <c r="B29" s="79" t="s">
        <v>32</v>
      </c>
      <c r="C29" s="82">
        <v>53108.277600000001</v>
      </c>
      <c r="D29" s="82">
        <v>8.0000000000000004E-4</v>
      </c>
      <c r="E29" s="69">
        <f t="shared" si="1"/>
        <v>-309.91625360552655</v>
      </c>
      <c r="F29">
        <f t="shared" si="2"/>
        <v>-310</v>
      </c>
      <c r="G29">
        <f t="shared" ref="G29:G47" si="8">+C29-(C$7+F29*C$8)</f>
        <v>3.6969000000681262E-2</v>
      </c>
      <c r="I29">
        <f>+G29</f>
        <v>3.6969000000681262E-2</v>
      </c>
      <c r="O29">
        <f t="shared" si="4"/>
        <v>4.9993021329083003E-2</v>
      </c>
      <c r="P29">
        <f t="shared" si="5"/>
        <v>4.5051075459758914E-2</v>
      </c>
      <c r="Q29" s="2">
        <f t="shared" si="6"/>
        <v>38089.777600000001</v>
      </c>
      <c r="S29">
        <f t="shared" ref="S29:S47" si="9">+(P29-G29)^2</f>
        <v>6.5319943726225234E-5</v>
      </c>
    </row>
    <row r="30" spans="1:27" x14ac:dyDescent="0.2">
      <c r="A30" s="72" t="s">
        <v>34</v>
      </c>
      <c r="B30" s="79" t="s">
        <v>32</v>
      </c>
      <c r="C30" s="88">
        <v>53109.186399999999</v>
      </c>
      <c r="D30" s="82">
        <v>6.9999999999999999E-4</v>
      </c>
      <c r="E30" s="69">
        <f t="shared" si="1"/>
        <v>-307.85753621274574</v>
      </c>
      <c r="F30">
        <f t="shared" si="2"/>
        <v>-308</v>
      </c>
      <c r="G30">
        <f t="shared" si="8"/>
        <v>6.2889200002246071E-2</v>
      </c>
      <c r="K30">
        <f>+G30</f>
        <v>6.2889200002246071E-2</v>
      </c>
      <c r="O30">
        <f t="shared" si="4"/>
        <v>4.9990238637856239E-2</v>
      </c>
      <c r="P30">
        <f t="shared" si="5"/>
        <v>4.5046661115835891E-2</v>
      </c>
      <c r="Q30" s="2">
        <f t="shared" si="6"/>
        <v>38090.686399999999</v>
      </c>
      <c r="S30">
        <f t="shared" si="9"/>
        <v>3.1835619391305938E-4</v>
      </c>
    </row>
    <row r="31" spans="1:27" x14ac:dyDescent="0.2">
      <c r="A31" s="72" t="s">
        <v>130</v>
      </c>
      <c r="B31" s="79"/>
      <c r="C31" s="82">
        <v>53425.453200000004</v>
      </c>
      <c r="D31" s="82">
        <v>2.9999999999999997E-4</v>
      </c>
      <c r="E31" s="69">
        <f t="shared" si="1"/>
        <v>408.58608385876317</v>
      </c>
      <c r="F31">
        <f t="shared" si="2"/>
        <v>408.5</v>
      </c>
      <c r="G31">
        <f t="shared" si="8"/>
        <v>3.8000850006937981E-2</v>
      </c>
      <c r="N31">
        <f>G31</f>
        <v>3.8000850006937981E-2</v>
      </c>
      <c r="O31">
        <f t="shared" si="4"/>
        <v>4.8993339505866408E-2</v>
      </c>
      <c r="P31">
        <f t="shared" si="5"/>
        <v>4.38654197047696E-2</v>
      </c>
      <c r="Q31" s="2">
        <f t="shared" si="6"/>
        <v>38406.953200000004</v>
      </c>
      <c r="S31">
        <f t="shared" si="9"/>
        <v>3.4393177740724849E-5</v>
      </c>
      <c r="X31" t="s">
        <v>131</v>
      </c>
    </row>
    <row r="32" spans="1:27" x14ac:dyDescent="0.2">
      <c r="A32" s="72" t="s">
        <v>130</v>
      </c>
      <c r="B32" s="79"/>
      <c r="C32" s="82">
        <v>53426.339200000002</v>
      </c>
      <c r="D32" s="82">
        <v>2.0000000000000001E-4</v>
      </c>
      <c r="E32" s="69">
        <f t="shared" si="1"/>
        <v>410.5931520916044</v>
      </c>
      <c r="F32">
        <f t="shared" si="2"/>
        <v>410.5</v>
      </c>
      <c r="G32">
        <f t="shared" si="8"/>
        <v>4.1121050002402626E-2</v>
      </c>
      <c r="N32">
        <f>G32</f>
        <v>4.1121050002402626E-2</v>
      </c>
      <c r="O32">
        <f t="shared" si="4"/>
        <v>4.8990556814639638E-2</v>
      </c>
      <c r="P32">
        <f t="shared" si="5"/>
        <v>4.3863239539768319E-2</v>
      </c>
      <c r="Q32" s="2">
        <f t="shared" si="6"/>
        <v>38407.839200000002</v>
      </c>
      <c r="S32">
        <f t="shared" si="9"/>
        <v>7.5196034588378719E-6</v>
      </c>
      <c r="X32" t="s">
        <v>131</v>
      </c>
    </row>
    <row r="33" spans="1:24" x14ac:dyDescent="0.2">
      <c r="A33" s="83" t="s">
        <v>36</v>
      </c>
      <c r="B33" s="74"/>
      <c r="C33" s="82">
        <v>53443.345000000001</v>
      </c>
      <c r="D33" s="82">
        <v>1.6000000000000001E-3</v>
      </c>
      <c r="E33" s="69">
        <f t="shared" si="1"/>
        <v>449.11662946643844</v>
      </c>
      <c r="F33">
        <f t="shared" si="2"/>
        <v>449</v>
      </c>
      <c r="G33">
        <f t="shared" si="8"/>
        <v>5.1484900002833456E-2</v>
      </c>
      <c r="H33">
        <f>G33</f>
        <v>5.1484900002833456E-2</v>
      </c>
      <c r="O33">
        <f t="shared" si="4"/>
        <v>4.8936990008524341E-2</v>
      </c>
      <c r="P33">
        <f t="shared" si="5"/>
        <v>4.3822483487183081E-2</v>
      </c>
      <c r="Q33" s="2">
        <f t="shared" si="6"/>
        <v>38424.845000000001</v>
      </c>
      <c r="S33">
        <f t="shared" si="9"/>
        <v>5.8712626859311634E-5</v>
      </c>
    </row>
    <row r="34" spans="1:24" x14ac:dyDescent="0.2">
      <c r="A34" s="72" t="s">
        <v>130</v>
      </c>
      <c r="B34" s="79"/>
      <c r="C34" s="82">
        <v>53682.602899999998</v>
      </c>
      <c r="D34" s="82">
        <v>2.9999999999999997E-4</v>
      </c>
      <c r="E34" s="69">
        <f t="shared" si="1"/>
        <v>991.1109077362479</v>
      </c>
      <c r="F34">
        <f t="shared" si="2"/>
        <v>991</v>
      </c>
      <c r="G34">
        <f t="shared" si="8"/>
        <v>4.8959100000502076E-2</v>
      </c>
      <c r="N34">
        <f>G34</f>
        <v>4.8959100000502076E-2</v>
      </c>
      <c r="O34">
        <f t="shared" si="4"/>
        <v>4.8182880686070066E-2</v>
      </c>
      <c r="P34">
        <f t="shared" si="5"/>
        <v>4.3493309575534669E-2</v>
      </c>
      <c r="Q34" s="2">
        <f t="shared" si="6"/>
        <v>38664.102899999998</v>
      </c>
      <c r="S34">
        <f t="shared" si="9"/>
        <v>2.9874864969665384E-5</v>
      </c>
      <c r="X34" t="s">
        <v>131</v>
      </c>
    </row>
    <row r="35" spans="1:24" x14ac:dyDescent="0.2">
      <c r="A35" s="69" t="s">
        <v>137</v>
      </c>
      <c r="B35" s="69"/>
      <c r="C35" s="82">
        <v>54144.127999999997</v>
      </c>
      <c r="D35" s="82"/>
      <c r="E35" s="69">
        <f t="shared" si="1"/>
        <v>2036.6101931429339</v>
      </c>
      <c r="F35">
        <f t="shared" si="2"/>
        <v>2036.5</v>
      </c>
      <c r="G35">
        <f t="shared" si="8"/>
        <v>4.8643649999576155E-2</v>
      </c>
      <c r="J35">
        <f t="shared" ref="J35:J41" si="10">+G35</f>
        <v>4.8643649999576155E-2</v>
      </c>
      <c r="O35">
        <f t="shared" si="4"/>
        <v>4.6728228847276815E-2</v>
      </c>
      <c r="P35">
        <f t="shared" si="5"/>
        <v>4.4148579444079981E-2</v>
      </c>
      <c r="Q35" s="2">
        <f t="shared" si="6"/>
        <v>39125.627999999997</v>
      </c>
      <c r="S35">
        <f t="shared" si="9"/>
        <v>2.0205659298888681E-5</v>
      </c>
      <c r="X35" t="s">
        <v>122</v>
      </c>
    </row>
    <row r="36" spans="1:24" x14ac:dyDescent="0.2">
      <c r="A36" s="69" t="s">
        <v>137</v>
      </c>
      <c r="B36" s="69"/>
      <c r="C36" s="82">
        <v>54147.202400000002</v>
      </c>
      <c r="D36" s="82"/>
      <c r="E36" s="69">
        <f t="shared" si="1"/>
        <v>2043.5746746046345</v>
      </c>
      <c r="F36">
        <f t="shared" si="2"/>
        <v>2043.5</v>
      </c>
      <c r="G36">
        <f t="shared" si="8"/>
        <v>3.2964350000838749E-2</v>
      </c>
      <c r="J36">
        <f t="shared" si="10"/>
        <v>3.2964350000838749E-2</v>
      </c>
      <c r="O36">
        <f t="shared" si="4"/>
        <v>4.6718489427983123E-2</v>
      </c>
      <c r="P36">
        <f t="shared" si="5"/>
        <v>4.4158694030892238E-2</v>
      </c>
      <c r="Q36" s="2">
        <f t="shared" si="6"/>
        <v>39128.702400000002</v>
      </c>
      <c r="S36">
        <f t="shared" si="9"/>
        <v>1.253133382631942E-4</v>
      </c>
      <c r="X36" t="s">
        <v>122</v>
      </c>
    </row>
    <row r="37" spans="1:24" x14ac:dyDescent="0.2">
      <c r="A37" s="69" t="s">
        <v>137</v>
      </c>
      <c r="B37" s="69"/>
      <c r="C37" s="82">
        <v>54147.6584</v>
      </c>
      <c r="D37" s="82"/>
      <c r="E37" s="69">
        <f t="shared" si="1"/>
        <v>2044.6076578034761</v>
      </c>
      <c r="F37">
        <f t="shared" si="2"/>
        <v>2044.5</v>
      </c>
      <c r="G37">
        <f t="shared" si="8"/>
        <v>4.7524449997581542E-2</v>
      </c>
      <c r="J37">
        <f t="shared" si="10"/>
        <v>4.7524449997581542E-2</v>
      </c>
      <c r="O37">
        <f t="shared" si="4"/>
        <v>4.6717098082369735E-2</v>
      </c>
      <c r="P37">
        <f t="shared" si="5"/>
        <v>4.4160145190874245E-2</v>
      </c>
      <c r="Q37" s="2">
        <f t="shared" si="6"/>
        <v>39129.1584</v>
      </c>
      <c r="S37">
        <f t="shared" si="9"/>
        <v>1.131854683243382E-5</v>
      </c>
      <c r="X37" t="s">
        <v>122</v>
      </c>
    </row>
    <row r="38" spans="1:24" x14ac:dyDescent="0.2">
      <c r="A38" s="69" t="s">
        <v>137</v>
      </c>
      <c r="B38" s="69"/>
      <c r="C38" s="82">
        <v>54150.305399999997</v>
      </c>
      <c r="D38" s="82"/>
      <c r="E38" s="69">
        <f t="shared" si="1"/>
        <v>2050.6039440476447</v>
      </c>
      <c r="F38">
        <f t="shared" si="2"/>
        <v>2050.5</v>
      </c>
      <c r="G38">
        <f t="shared" si="8"/>
        <v>4.5885049999924377E-2</v>
      </c>
      <c r="J38">
        <f t="shared" si="10"/>
        <v>4.5885049999924377E-2</v>
      </c>
      <c r="O38">
        <f t="shared" si="4"/>
        <v>4.6708750008689431E-2</v>
      </c>
      <c r="P38">
        <f t="shared" si="5"/>
        <v>4.4168884800562656E-2</v>
      </c>
      <c r="Q38" s="2">
        <f t="shared" si="6"/>
        <v>39131.805399999997</v>
      </c>
      <c r="S38">
        <f t="shared" si="9"/>
        <v>2.9452229915002528E-6</v>
      </c>
      <c r="X38" t="s">
        <v>122</v>
      </c>
    </row>
    <row r="39" spans="1:24" x14ac:dyDescent="0.2">
      <c r="A39" s="69" t="s">
        <v>137</v>
      </c>
      <c r="B39" s="69"/>
      <c r="C39" s="82">
        <v>54151.630100000002</v>
      </c>
      <c r="D39" s="82"/>
      <c r="E39" s="69">
        <f t="shared" si="1"/>
        <v>2053.6048055465822</v>
      </c>
      <c r="F39">
        <f t="shared" si="2"/>
        <v>2053.5</v>
      </c>
      <c r="G39">
        <f t="shared" si="8"/>
        <v>4.6265349999885075E-2</v>
      </c>
      <c r="J39">
        <f t="shared" si="10"/>
        <v>4.6265349999885075E-2</v>
      </c>
      <c r="O39">
        <f t="shared" si="4"/>
        <v>4.670457597184928E-2</v>
      </c>
      <c r="P39">
        <f t="shared" si="5"/>
        <v>4.4173275594561655E-2</v>
      </c>
      <c r="Q39" s="2">
        <f t="shared" si="6"/>
        <v>39133.130100000002</v>
      </c>
      <c r="S39">
        <f t="shared" si="9"/>
        <v>4.3767753174093417E-6</v>
      </c>
      <c r="X39" t="s">
        <v>122</v>
      </c>
    </row>
    <row r="40" spans="1:24" x14ac:dyDescent="0.2">
      <c r="A40" s="69" t="s">
        <v>137</v>
      </c>
      <c r="B40" s="69"/>
      <c r="C40" s="82">
        <v>54152.072099999998</v>
      </c>
      <c r="D40" s="82"/>
      <c r="E40" s="69">
        <f t="shared" si="1"/>
        <v>2054.6060743489616</v>
      </c>
      <c r="F40">
        <f t="shared" si="2"/>
        <v>2054.5</v>
      </c>
      <c r="G40">
        <f t="shared" si="8"/>
        <v>4.6825450001051649E-2</v>
      </c>
      <c r="J40">
        <f t="shared" si="10"/>
        <v>4.6825450001051649E-2</v>
      </c>
      <c r="O40">
        <f t="shared" si="4"/>
        <v>4.6703184626235891E-2</v>
      </c>
      <c r="P40">
        <f t="shared" si="5"/>
        <v>4.4174742302065743E-2</v>
      </c>
      <c r="Q40" s="2">
        <f t="shared" si="6"/>
        <v>39133.572099999998</v>
      </c>
      <c r="S40">
        <f t="shared" si="9"/>
        <v>7.0262513054631566E-6</v>
      </c>
      <c r="X40" t="s">
        <v>122</v>
      </c>
    </row>
    <row r="41" spans="1:24" ht="13.5" thickBot="1" x14ac:dyDescent="0.25">
      <c r="A41" s="89" t="s">
        <v>137</v>
      </c>
      <c r="B41" s="89"/>
      <c r="C41" s="90">
        <v>54152.5075</v>
      </c>
      <c r="D41" s="82"/>
      <c r="E41" s="69">
        <f t="shared" si="1"/>
        <v>2055.5923920787409</v>
      </c>
      <c r="F41">
        <f t="shared" si="2"/>
        <v>2055.5</v>
      </c>
      <c r="G41">
        <f t="shared" si="8"/>
        <v>4.0785550001601223E-2</v>
      </c>
      <c r="J41">
        <f t="shared" si="10"/>
        <v>4.0785550001601223E-2</v>
      </c>
      <c r="O41">
        <f t="shared" si="4"/>
        <v>4.670179328062251E-2</v>
      </c>
      <c r="P41">
        <f t="shared" si="5"/>
        <v>4.4176210564322027E-2</v>
      </c>
      <c r="Q41" s="2">
        <f t="shared" si="6"/>
        <v>39134.0075</v>
      </c>
      <c r="S41">
        <f t="shared" si="9"/>
        <v>1.149657905159016E-5</v>
      </c>
      <c r="X41" t="s">
        <v>122</v>
      </c>
    </row>
    <row r="42" spans="1:24" x14ac:dyDescent="0.2">
      <c r="A42" s="72" t="s">
        <v>127</v>
      </c>
      <c r="B42" s="73" t="s">
        <v>32</v>
      </c>
      <c r="C42" s="91">
        <v>54513.394999999997</v>
      </c>
      <c r="D42" s="72">
        <v>4.4000000000000003E-3</v>
      </c>
      <c r="E42" s="69">
        <f t="shared" si="1"/>
        <v>2873.1159100026916</v>
      </c>
      <c r="F42">
        <f t="shared" si="2"/>
        <v>2873</v>
      </c>
      <c r="G42">
        <f t="shared" si="8"/>
        <v>5.1167300000088289E-2</v>
      </c>
      <c r="K42">
        <f>+G42</f>
        <v>5.1167300000088289E-2</v>
      </c>
      <c r="O42">
        <f t="shared" si="4"/>
        <v>4.5564368241680871E-2</v>
      </c>
      <c r="P42">
        <f t="shared" si="5"/>
        <v>4.5896675772435815E-2</v>
      </c>
      <c r="Q42" s="2">
        <f t="shared" si="6"/>
        <v>39494.894999999997</v>
      </c>
      <c r="S42">
        <f t="shared" si="9"/>
        <v>2.7779479749117246E-5</v>
      </c>
    </row>
    <row r="43" spans="1:24" x14ac:dyDescent="0.2">
      <c r="A43" s="72" t="s">
        <v>125</v>
      </c>
      <c r="B43" s="73" t="s">
        <v>126</v>
      </c>
      <c r="C43" s="91">
        <v>55235.802000000003</v>
      </c>
      <c r="D43" s="72">
        <v>2E-3</v>
      </c>
      <c r="E43" s="69">
        <f t="shared" si="1"/>
        <v>4509.5946243191966</v>
      </c>
      <c r="F43">
        <f t="shared" si="2"/>
        <v>4509.5</v>
      </c>
      <c r="G43">
        <f t="shared" si="8"/>
        <v>4.177095000341069E-2</v>
      </c>
      <c r="K43">
        <f>+G43</f>
        <v>4.177095000341069E-2</v>
      </c>
      <c r="O43">
        <f t="shared" si="4"/>
        <v>4.328743114537751E-2</v>
      </c>
      <c r="P43">
        <f t="shared" si="5"/>
        <v>5.2462682893690264E-2</v>
      </c>
      <c r="Q43" s="2">
        <f t="shared" si="6"/>
        <v>40217.302000000003</v>
      </c>
      <c r="S43">
        <f t="shared" si="9"/>
        <v>1.1431315219708603E-4</v>
      </c>
    </row>
    <row r="44" spans="1:24" x14ac:dyDescent="0.2">
      <c r="A44" s="72" t="s">
        <v>128</v>
      </c>
      <c r="B44" s="73" t="s">
        <v>32</v>
      </c>
      <c r="C44" s="91">
        <v>55621.399100000002</v>
      </c>
      <c r="D44" s="72">
        <v>9.4999999999999998E-3</v>
      </c>
      <c r="E44" s="69">
        <f t="shared" si="1"/>
        <v>5383.0931458619916</v>
      </c>
      <c r="F44">
        <f t="shared" si="2"/>
        <v>5383</v>
      </c>
      <c r="G44">
        <f t="shared" si="8"/>
        <v>4.1118300003290642E-2</v>
      </c>
      <c r="K44">
        <f>+G44</f>
        <v>4.1118300003290642E-2</v>
      </c>
      <c r="O44">
        <f t="shared" si="4"/>
        <v>4.2072090752086344E-2</v>
      </c>
      <c r="P44">
        <f t="shared" si="5"/>
        <v>5.7671747362738918E-2</v>
      </c>
      <c r="Q44" s="2">
        <f t="shared" si="6"/>
        <v>40602.899100000002</v>
      </c>
      <c r="S44">
        <f t="shared" si="9"/>
        <v>2.7401661948202511E-4</v>
      </c>
    </row>
    <row r="45" spans="1:24" x14ac:dyDescent="0.2">
      <c r="A45" s="72" t="s">
        <v>128</v>
      </c>
      <c r="B45" s="73" t="s">
        <v>32</v>
      </c>
      <c r="C45" s="91">
        <v>55621.409</v>
      </c>
      <c r="D45" s="72">
        <v>2.47E-2</v>
      </c>
      <c r="E45" s="69">
        <f t="shared" si="1"/>
        <v>5383.1155724709079</v>
      </c>
      <c r="F45">
        <f t="shared" si="2"/>
        <v>5383</v>
      </c>
      <c r="G45">
        <f t="shared" si="8"/>
        <v>5.1018300000578165E-2</v>
      </c>
      <c r="K45">
        <f>+G45</f>
        <v>5.1018300000578165E-2</v>
      </c>
      <c r="O45">
        <f t="shared" si="4"/>
        <v>4.2072090752086344E-2</v>
      </c>
      <c r="P45">
        <f t="shared" si="5"/>
        <v>5.7671747362738918E-2</v>
      </c>
      <c r="Q45" s="2">
        <f t="shared" si="6"/>
        <v>40602.909</v>
      </c>
      <c r="S45">
        <f t="shared" si="9"/>
        <v>4.4268361801043874E-5</v>
      </c>
    </row>
    <row r="46" spans="1:24" x14ac:dyDescent="0.2">
      <c r="A46" s="72" t="s">
        <v>128</v>
      </c>
      <c r="B46" s="73" t="s">
        <v>32</v>
      </c>
      <c r="C46" s="91">
        <v>55621.414599999996</v>
      </c>
      <c r="D46" s="72">
        <v>1.0800000000000001E-2</v>
      </c>
      <c r="E46" s="69">
        <f t="shared" si="1"/>
        <v>5383.1282582294825</v>
      </c>
      <c r="F46">
        <f t="shared" si="2"/>
        <v>5383</v>
      </c>
      <c r="G46">
        <f t="shared" si="8"/>
        <v>5.6618299997353461E-2</v>
      </c>
      <c r="K46">
        <f>+G46</f>
        <v>5.6618299997353461E-2</v>
      </c>
      <c r="O46">
        <f t="shared" si="4"/>
        <v>4.2072090752086344E-2</v>
      </c>
      <c r="P46">
        <f t="shared" si="5"/>
        <v>5.7671747362738918E-2</v>
      </c>
      <c r="Q46" s="2">
        <f t="shared" si="6"/>
        <v>40602.914599999996</v>
      </c>
      <c r="S46">
        <f t="shared" si="9"/>
        <v>1.1097513516375606E-6</v>
      </c>
    </row>
    <row r="47" spans="1:24" x14ac:dyDescent="0.2">
      <c r="A47" s="84" t="s">
        <v>138</v>
      </c>
      <c r="B47" s="85" t="s">
        <v>32</v>
      </c>
      <c r="C47" s="88">
        <v>56015.38</v>
      </c>
      <c r="D47" s="84" t="s">
        <v>139</v>
      </c>
      <c r="E47" s="69">
        <f t="shared" si="1"/>
        <v>6275.5836071909171</v>
      </c>
      <c r="F47">
        <f t="shared" si="2"/>
        <v>6275.5</v>
      </c>
      <c r="G47">
        <f t="shared" si="8"/>
        <v>3.6907549998431932E-2</v>
      </c>
      <c r="N47">
        <f>+G47</f>
        <v>3.6907549998431932E-2</v>
      </c>
      <c r="O47">
        <f t="shared" si="4"/>
        <v>4.0830314792140887E-2</v>
      </c>
      <c r="P47">
        <f t="shared" si="5"/>
        <v>6.4219382416280849E-2</v>
      </c>
      <c r="Q47" s="2">
        <f t="shared" si="6"/>
        <v>40996.879999999997</v>
      </c>
      <c r="S47">
        <f t="shared" si="9"/>
        <v>7.4593619002066294E-4</v>
      </c>
    </row>
    <row r="48" spans="1:24" x14ac:dyDescent="0.2">
      <c r="A48" s="86"/>
      <c r="B48" s="86"/>
      <c r="C48" s="87"/>
      <c r="D48" s="86"/>
      <c r="E48" s="69"/>
      <c r="Q48" s="2"/>
    </row>
    <row r="49" spans="1:17" x14ac:dyDescent="0.2">
      <c r="A49" s="86"/>
      <c r="B49" s="86"/>
      <c r="C49" s="87"/>
      <c r="D49" s="86"/>
      <c r="E49" s="69"/>
      <c r="Q49" s="2"/>
    </row>
    <row r="50" spans="1:17" x14ac:dyDescent="0.2">
      <c r="A50" s="86"/>
      <c r="B50" s="86"/>
      <c r="C50" s="87"/>
      <c r="D50" s="86"/>
      <c r="E50" s="69"/>
      <c r="Q50" s="2"/>
    </row>
    <row r="51" spans="1:17" x14ac:dyDescent="0.2">
      <c r="A51" s="86"/>
      <c r="B51" s="86"/>
      <c r="C51" s="87"/>
      <c r="D51" s="86"/>
      <c r="E51" s="69"/>
      <c r="Q51" s="2"/>
    </row>
    <row r="52" spans="1:17" x14ac:dyDescent="0.2">
      <c r="A52" s="86"/>
      <c r="B52" s="86"/>
      <c r="C52" s="87"/>
      <c r="D52" s="86"/>
      <c r="E52" s="69"/>
      <c r="Q52" s="2"/>
    </row>
    <row r="53" spans="1:17" x14ac:dyDescent="0.2">
      <c r="A53" s="86"/>
      <c r="B53" s="86"/>
      <c r="C53" s="87"/>
      <c r="D53" s="86"/>
      <c r="E53" s="69"/>
      <c r="Q53" s="2"/>
    </row>
    <row r="54" spans="1:17" x14ac:dyDescent="0.2">
      <c r="A54" s="86"/>
      <c r="B54" s="86"/>
      <c r="C54" s="87"/>
      <c r="D54" s="86"/>
      <c r="E54" s="69"/>
      <c r="Q54" s="2"/>
    </row>
    <row r="55" spans="1:17" x14ac:dyDescent="0.2">
      <c r="A55" s="86"/>
      <c r="B55" s="86"/>
      <c r="C55" s="87"/>
      <c r="D55" s="86"/>
      <c r="E55" s="69"/>
      <c r="Q55" s="2"/>
    </row>
    <row r="56" spans="1:17" x14ac:dyDescent="0.2">
      <c r="A56" s="86"/>
      <c r="B56" s="86"/>
      <c r="C56" s="87"/>
      <c r="D56" s="86"/>
      <c r="E56" s="69"/>
      <c r="Q56" s="2"/>
    </row>
    <row r="57" spans="1:17" x14ac:dyDescent="0.2">
      <c r="A57" s="86"/>
      <c r="B57" s="86"/>
      <c r="C57" s="87"/>
      <c r="D57" s="86"/>
      <c r="E57" s="69"/>
      <c r="Q57" s="2"/>
    </row>
    <row r="58" spans="1:17" x14ac:dyDescent="0.2">
      <c r="A58" s="86"/>
      <c r="B58" s="86"/>
      <c r="C58" s="87"/>
      <c r="D58" s="86"/>
      <c r="E58" s="69"/>
      <c r="Q58" s="2"/>
    </row>
    <row r="59" spans="1:17" x14ac:dyDescent="0.2">
      <c r="A59" s="86"/>
      <c r="B59" s="86"/>
      <c r="C59" s="87"/>
      <c r="D59" s="86"/>
      <c r="E59" s="69"/>
      <c r="Q59" s="2"/>
    </row>
    <row r="60" spans="1:17" x14ac:dyDescent="0.2">
      <c r="A60" s="86"/>
      <c r="B60" s="86"/>
      <c r="C60" s="87"/>
      <c r="D60" s="86"/>
      <c r="E60" s="69"/>
      <c r="Q60" s="2"/>
    </row>
    <row r="61" spans="1:17" x14ac:dyDescent="0.2">
      <c r="A61" s="86"/>
      <c r="B61" s="86"/>
      <c r="C61" s="87"/>
      <c r="D61" s="86"/>
      <c r="E61" s="69"/>
      <c r="Q61" s="2"/>
    </row>
    <row r="62" spans="1:17" x14ac:dyDescent="0.2">
      <c r="A62" s="86"/>
      <c r="B62" s="86"/>
      <c r="C62" s="87"/>
      <c r="D62" s="86"/>
      <c r="E62" s="69"/>
      <c r="Q62" s="2"/>
    </row>
    <row r="63" spans="1:17" x14ac:dyDescent="0.2">
      <c r="A63" s="86"/>
      <c r="B63" s="86"/>
      <c r="C63" s="87"/>
      <c r="D63" s="86"/>
      <c r="E63" s="69"/>
      <c r="Q63" s="2"/>
    </row>
    <row r="64" spans="1:17" x14ac:dyDescent="0.2">
      <c r="A64" s="86"/>
      <c r="B64" s="86"/>
      <c r="C64" s="87"/>
      <c r="D64" s="86"/>
      <c r="E64" s="69"/>
      <c r="Q64" s="2"/>
    </row>
    <row r="65" spans="1:17" x14ac:dyDescent="0.2">
      <c r="A65" s="86"/>
      <c r="B65" s="86"/>
      <c r="C65" s="87"/>
      <c r="D65" s="86"/>
      <c r="E65" s="69"/>
      <c r="Q65" s="2"/>
    </row>
    <row r="66" spans="1:17" x14ac:dyDescent="0.2">
      <c r="A66" s="86"/>
      <c r="B66" s="86"/>
      <c r="C66" s="87"/>
      <c r="D66" s="86"/>
      <c r="E66" s="69"/>
      <c r="Q66" s="2"/>
    </row>
    <row r="67" spans="1:17" x14ac:dyDescent="0.2">
      <c r="A67" s="86"/>
      <c r="B67" s="86"/>
      <c r="C67" s="87"/>
      <c r="D67" s="86"/>
      <c r="E67" s="69"/>
      <c r="Q67" s="2"/>
    </row>
    <row r="68" spans="1:17" x14ac:dyDescent="0.2">
      <c r="A68" s="86"/>
      <c r="B68" s="86"/>
      <c r="C68" s="87"/>
      <c r="D68" s="86"/>
      <c r="E68" s="69"/>
      <c r="Q68" s="2"/>
    </row>
    <row r="69" spans="1:17" x14ac:dyDescent="0.2">
      <c r="A69" s="86"/>
      <c r="B69" s="86"/>
      <c r="C69" s="87"/>
      <c r="D69" s="86"/>
      <c r="E69" s="69"/>
      <c r="Q69" s="2"/>
    </row>
    <row r="70" spans="1:17" x14ac:dyDescent="0.2">
      <c r="A70" s="86"/>
      <c r="B70" s="86"/>
      <c r="C70" s="87"/>
      <c r="D70" s="86"/>
      <c r="E70" s="69"/>
      <c r="Q70" s="2"/>
    </row>
    <row r="71" spans="1:17" x14ac:dyDescent="0.2">
      <c r="A71" s="86"/>
      <c r="B71" s="86"/>
      <c r="C71" s="87"/>
      <c r="D71" s="86"/>
      <c r="E71" s="69"/>
      <c r="Q71" s="2"/>
    </row>
    <row r="72" spans="1:17" x14ac:dyDescent="0.2">
      <c r="A72" s="86"/>
      <c r="B72" s="86"/>
      <c r="C72" s="87"/>
      <c r="D72" s="86"/>
      <c r="E72" s="69"/>
      <c r="Q72" s="2"/>
    </row>
    <row r="73" spans="1:17" x14ac:dyDescent="0.2">
      <c r="A73" s="86"/>
      <c r="B73" s="86"/>
      <c r="C73" s="87"/>
      <c r="D73" s="86"/>
      <c r="E73" s="69"/>
      <c r="Q73" s="2"/>
    </row>
    <row r="74" spans="1:17" x14ac:dyDescent="0.2">
      <c r="A74" s="86"/>
      <c r="B74" s="86"/>
      <c r="C74" s="87"/>
      <c r="D74" s="86"/>
      <c r="E74" s="69"/>
      <c r="Q74" s="2"/>
    </row>
    <row r="75" spans="1:17" x14ac:dyDescent="0.2">
      <c r="A75" s="86"/>
      <c r="B75" s="86"/>
      <c r="C75" s="87"/>
      <c r="D75" s="86"/>
      <c r="E75" s="69"/>
      <c r="Q75" s="2"/>
    </row>
    <row r="76" spans="1:17" x14ac:dyDescent="0.2">
      <c r="A76" s="86"/>
      <c r="B76" s="86"/>
      <c r="C76" s="87"/>
      <c r="D76" s="86"/>
      <c r="E76" s="69"/>
      <c r="Q76" s="2"/>
    </row>
    <row r="77" spans="1:17" x14ac:dyDescent="0.2">
      <c r="A77" s="86"/>
      <c r="B77" s="86"/>
      <c r="C77" s="87"/>
      <c r="D77" s="86"/>
      <c r="E77" s="69"/>
      <c r="Q77" s="2"/>
    </row>
    <row r="78" spans="1:17" x14ac:dyDescent="0.2">
      <c r="A78" s="86"/>
      <c r="B78" s="86"/>
      <c r="C78" s="87"/>
      <c r="D78" s="86"/>
      <c r="E78" s="69"/>
      <c r="Q78" s="2"/>
    </row>
    <row r="79" spans="1:17" x14ac:dyDescent="0.2">
      <c r="A79" s="86"/>
      <c r="B79" s="86"/>
      <c r="C79" s="87"/>
      <c r="D79" s="86"/>
      <c r="E79" s="69"/>
      <c r="Q79" s="2"/>
    </row>
    <row r="80" spans="1:17" x14ac:dyDescent="0.2">
      <c r="A80" s="86"/>
      <c r="B80" s="86"/>
      <c r="C80" s="87"/>
      <c r="D80" s="86"/>
      <c r="E80" s="69"/>
      <c r="Q80" s="2"/>
    </row>
    <row r="81" spans="1:17" x14ac:dyDescent="0.2">
      <c r="A81" s="86"/>
      <c r="B81" s="86"/>
      <c r="C81" s="87"/>
      <c r="D81" s="86"/>
      <c r="E81" s="69"/>
      <c r="Q81" s="2"/>
    </row>
    <row r="82" spans="1:17" x14ac:dyDescent="0.2">
      <c r="A82" s="86"/>
      <c r="B82" s="86"/>
      <c r="C82" s="87"/>
      <c r="D82" s="86"/>
      <c r="E82" s="69"/>
      <c r="Q82" s="2"/>
    </row>
    <row r="83" spans="1:17" x14ac:dyDescent="0.2">
      <c r="A83" s="86"/>
      <c r="B83" s="86"/>
      <c r="C83" s="87"/>
      <c r="D83" s="86"/>
      <c r="E83" s="69"/>
      <c r="Q83" s="2"/>
    </row>
    <row r="84" spans="1:17" x14ac:dyDescent="0.2">
      <c r="A84" s="86"/>
      <c r="B84" s="86"/>
      <c r="C84" s="87"/>
      <c r="D84" s="86"/>
      <c r="E84" s="69"/>
      <c r="Q84" s="2"/>
    </row>
    <row r="85" spans="1:17" x14ac:dyDescent="0.2">
      <c r="A85" s="86"/>
      <c r="B85" s="86"/>
      <c r="C85" s="87"/>
      <c r="D85" s="86"/>
      <c r="E85" s="69"/>
      <c r="Q85" s="2"/>
    </row>
    <row r="86" spans="1:17" x14ac:dyDescent="0.2">
      <c r="A86" s="86"/>
      <c r="B86" s="86"/>
      <c r="C86" s="87"/>
      <c r="D86" s="86"/>
      <c r="E86" s="69"/>
      <c r="Q86" s="2"/>
    </row>
    <row r="87" spans="1:17" x14ac:dyDescent="0.2">
      <c r="A87" s="86"/>
      <c r="B87" s="86"/>
      <c r="C87" s="87"/>
      <c r="D87" s="86"/>
      <c r="E87" s="69"/>
      <c r="Q87" s="2"/>
    </row>
    <row r="88" spans="1:17" x14ac:dyDescent="0.2">
      <c r="A88" s="86"/>
      <c r="B88" s="86"/>
      <c r="C88" s="87"/>
      <c r="D88" s="86"/>
      <c r="E88" s="69"/>
      <c r="Q88" s="2"/>
    </row>
    <row r="89" spans="1:17" x14ac:dyDescent="0.2">
      <c r="A89" s="86"/>
      <c r="B89" s="86"/>
      <c r="C89" s="87"/>
      <c r="D89" s="86"/>
      <c r="E89" s="69"/>
      <c r="Q89" s="2"/>
    </row>
    <row r="90" spans="1:17" x14ac:dyDescent="0.2">
      <c r="A90" s="86"/>
      <c r="B90" s="86"/>
      <c r="C90" s="87"/>
      <c r="D90" s="86"/>
      <c r="E90" s="69"/>
      <c r="Q90" s="2"/>
    </row>
    <row r="91" spans="1:17" x14ac:dyDescent="0.2">
      <c r="A91" s="86"/>
      <c r="B91" s="86"/>
      <c r="C91" s="87"/>
      <c r="D91" s="86"/>
      <c r="E91" s="69"/>
      <c r="Q91" s="2"/>
    </row>
    <row r="92" spans="1:17" x14ac:dyDescent="0.2">
      <c r="A92" s="86"/>
      <c r="B92" s="86"/>
      <c r="C92" s="87"/>
      <c r="D92" s="86"/>
      <c r="E92" s="69"/>
      <c r="Q92" s="2"/>
    </row>
    <row r="93" spans="1:17" x14ac:dyDescent="0.2">
      <c r="A93" s="86"/>
      <c r="B93" s="86"/>
      <c r="C93" s="87"/>
      <c r="D93" s="86"/>
      <c r="E93" s="69"/>
      <c r="Q93" s="2"/>
    </row>
    <row r="94" spans="1:17" x14ac:dyDescent="0.2">
      <c r="A94" s="86"/>
      <c r="B94" s="86"/>
      <c r="C94" s="87"/>
      <c r="D94" s="86"/>
      <c r="E94" s="69"/>
      <c r="Q94" s="2"/>
    </row>
    <row r="95" spans="1:17" x14ac:dyDescent="0.2">
      <c r="A95" s="86"/>
      <c r="B95" s="86"/>
      <c r="C95" s="87"/>
      <c r="D95" s="86"/>
      <c r="E95" s="69"/>
      <c r="Q95" s="2"/>
    </row>
    <row r="96" spans="1:17" x14ac:dyDescent="0.2">
      <c r="A96" s="86"/>
      <c r="B96" s="86"/>
      <c r="C96" s="87"/>
      <c r="D96" s="86"/>
      <c r="E96" s="69"/>
      <c r="Q96" s="2"/>
    </row>
    <row r="97" spans="1:17" x14ac:dyDescent="0.2">
      <c r="A97" s="86"/>
      <c r="B97" s="86"/>
      <c r="C97" s="87"/>
      <c r="D97" s="86"/>
      <c r="E97" s="69"/>
      <c r="Q97" s="2"/>
    </row>
    <row r="98" spans="1:17" x14ac:dyDescent="0.2">
      <c r="A98" s="86"/>
      <c r="B98" s="86"/>
      <c r="C98" s="87"/>
      <c r="D98" s="86"/>
      <c r="E98" s="69"/>
      <c r="Q98" s="2"/>
    </row>
    <row r="99" spans="1:17" x14ac:dyDescent="0.2">
      <c r="A99" s="86"/>
      <c r="B99" s="86"/>
      <c r="C99" s="87"/>
      <c r="D99" s="86"/>
      <c r="E99" s="69"/>
      <c r="Q99" s="2"/>
    </row>
    <row r="100" spans="1:17" x14ac:dyDescent="0.2">
      <c r="A100" s="86"/>
      <c r="B100" s="86"/>
      <c r="C100" s="87"/>
      <c r="D100" s="86"/>
      <c r="E100" s="69"/>
      <c r="Q100" s="2"/>
    </row>
    <row r="101" spans="1:17" x14ac:dyDescent="0.2">
      <c r="A101" s="86"/>
      <c r="B101" s="86"/>
      <c r="C101" s="87"/>
      <c r="D101" s="86"/>
      <c r="E101" s="69"/>
      <c r="Q101" s="2"/>
    </row>
    <row r="102" spans="1:17" x14ac:dyDescent="0.2">
      <c r="A102" s="86"/>
      <c r="B102" s="86"/>
      <c r="C102" s="87"/>
      <c r="D102" s="86"/>
      <c r="E102" s="69"/>
      <c r="Q102" s="2"/>
    </row>
    <row r="103" spans="1:17" x14ac:dyDescent="0.2">
      <c r="A103" s="86"/>
      <c r="B103" s="86"/>
      <c r="C103" s="87"/>
      <c r="D103" s="86"/>
      <c r="E103" s="69"/>
      <c r="Q103" s="2"/>
    </row>
    <row r="104" spans="1:17" x14ac:dyDescent="0.2">
      <c r="A104" s="86"/>
      <c r="B104" s="86"/>
      <c r="C104" s="87"/>
      <c r="D104" s="86"/>
      <c r="E104" s="69"/>
      <c r="Q104" s="2"/>
    </row>
    <row r="105" spans="1:17" x14ac:dyDescent="0.2">
      <c r="A105" s="86"/>
      <c r="B105" s="86"/>
      <c r="C105" s="87"/>
      <c r="D105" s="86"/>
      <c r="E105" s="69"/>
      <c r="Q105" s="2"/>
    </row>
    <row r="106" spans="1:17" x14ac:dyDescent="0.2">
      <c r="A106" s="86"/>
      <c r="B106" s="86"/>
      <c r="C106" s="87"/>
      <c r="D106" s="86"/>
      <c r="E106" s="69"/>
      <c r="Q106" s="2"/>
    </row>
    <row r="107" spans="1:17" x14ac:dyDescent="0.2">
      <c r="A107" s="86"/>
      <c r="B107" s="86"/>
      <c r="C107" s="87"/>
      <c r="D107" s="86"/>
      <c r="E107" s="69"/>
      <c r="Q107" s="2"/>
    </row>
    <row r="108" spans="1:17" x14ac:dyDescent="0.2">
      <c r="A108" s="86"/>
      <c r="B108" s="86"/>
      <c r="C108" s="87"/>
      <c r="D108" s="86"/>
      <c r="E108" s="69"/>
      <c r="Q108" s="2"/>
    </row>
    <row r="109" spans="1:17" x14ac:dyDescent="0.2">
      <c r="A109" s="86"/>
      <c r="B109" s="86"/>
      <c r="C109" s="87"/>
      <c r="D109" s="86"/>
      <c r="E109" s="69"/>
      <c r="Q109" s="2"/>
    </row>
    <row r="110" spans="1:17" x14ac:dyDescent="0.2">
      <c r="A110" s="86"/>
      <c r="B110" s="86"/>
      <c r="C110" s="87"/>
      <c r="D110" s="86"/>
      <c r="E110" s="69"/>
      <c r="Q110" s="2"/>
    </row>
    <row r="111" spans="1:17" x14ac:dyDescent="0.2">
      <c r="A111" s="86"/>
      <c r="B111" s="86"/>
      <c r="C111" s="87"/>
      <c r="D111" s="86"/>
      <c r="E111" s="69"/>
      <c r="Q111" s="2"/>
    </row>
    <row r="112" spans="1:17" x14ac:dyDescent="0.2">
      <c r="A112" s="86"/>
      <c r="B112" s="86"/>
      <c r="C112" s="87"/>
      <c r="D112" s="86"/>
      <c r="E112" s="69"/>
      <c r="Q112" s="2"/>
    </row>
    <row r="113" spans="1:17" x14ac:dyDescent="0.2">
      <c r="A113" s="86"/>
      <c r="B113" s="86"/>
      <c r="C113" s="87"/>
      <c r="D113" s="86"/>
      <c r="E113" s="69"/>
      <c r="Q113" s="2"/>
    </row>
    <row r="114" spans="1:17" x14ac:dyDescent="0.2">
      <c r="A114" s="86"/>
      <c r="B114" s="86"/>
      <c r="C114" s="87"/>
      <c r="D114" s="86"/>
      <c r="E114" s="69"/>
      <c r="Q114" s="2"/>
    </row>
    <row r="115" spans="1:17" x14ac:dyDescent="0.2">
      <c r="A115" s="86"/>
      <c r="B115" s="86"/>
      <c r="C115" s="87"/>
      <c r="D115" s="86"/>
      <c r="E115" s="69"/>
      <c r="Q115" s="2"/>
    </row>
    <row r="116" spans="1:17" x14ac:dyDescent="0.2">
      <c r="A116" s="86"/>
      <c r="B116" s="86"/>
      <c r="C116" s="87"/>
      <c r="D116" s="86"/>
      <c r="E116" s="69"/>
      <c r="Q116" s="2"/>
    </row>
    <row r="117" spans="1:17" x14ac:dyDescent="0.2">
      <c r="A117" s="86"/>
      <c r="B117" s="86"/>
      <c r="C117" s="87"/>
      <c r="D117" s="86"/>
      <c r="E117" s="69"/>
      <c r="Q117" s="2"/>
    </row>
    <row r="118" spans="1:17" x14ac:dyDescent="0.2">
      <c r="A118" s="86"/>
      <c r="B118" s="86"/>
      <c r="C118" s="87"/>
      <c r="D118" s="86"/>
      <c r="E118" s="69"/>
      <c r="Q118" s="2"/>
    </row>
    <row r="119" spans="1:17" x14ac:dyDescent="0.2">
      <c r="A119" s="86"/>
      <c r="B119" s="86"/>
      <c r="C119" s="87"/>
      <c r="D119" s="86"/>
      <c r="E119" s="69"/>
      <c r="Q119" s="2"/>
    </row>
    <row r="120" spans="1:17" x14ac:dyDescent="0.2">
      <c r="A120" s="86"/>
      <c r="B120" s="86"/>
      <c r="C120" s="87"/>
      <c r="D120" s="86"/>
      <c r="E120" s="69"/>
      <c r="Q120" s="2"/>
    </row>
    <row r="121" spans="1:17" x14ac:dyDescent="0.2">
      <c r="A121" s="86"/>
      <c r="B121" s="86"/>
      <c r="C121" s="87"/>
      <c r="D121" s="86"/>
      <c r="E121" s="69"/>
      <c r="Q121" s="2"/>
    </row>
    <row r="122" spans="1:17" x14ac:dyDescent="0.2">
      <c r="A122" s="86"/>
      <c r="B122" s="86"/>
      <c r="C122" s="87"/>
      <c r="D122" s="86"/>
      <c r="E122" s="69"/>
      <c r="Q122" s="2"/>
    </row>
    <row r="123" spans="1:17" x14ac:dyDescent="0.2">
      <c r="A123" s="86"/>
      <c r="B123" s="86"/>
      <c r="C123" s="87"/>
      <c r="D123" s="86"/>
      <c r="E123" s="69"/>
      <c r="Q123" s="2"/>
    </row>
    <row r="124" spans="1:17" x14ac:dyDescent="0.2">
      <c r="A124" s="69"/>
      <c r="B124" s="69"/>
      <c r="C124" s="82"/>
      <c r="D124" s="82"/>
      <c r="E124" s="69"/>
      <c r="Q124" s="2"/>
    </row>
    <row r="125" spans="1:17" x14ac:dyDescent="0.2">
      <c r="A125" s="69"/>
      <c r="B125" s="69"/>
      <c r="C125" s="82"/>
      <c r="D125" s="82"/>
      <c r="E125" s="69"/>
      <c r="Q125" s="2"/>
    </row>
    <row r="126" spans="1:17" x14ac:dyDescent="0.2">
      <c r="A126" s="69"/>
      <c r="B126" s="69"/>
      <c r="C126" s="82"/>
      <c r="D126" s="82"/>
      <c r="E126" s="69"/>
      <c r="Q126" s="2"/>
    </row>
    <row r="127" spans="1:17" x14ac:dyDescent="0.2">
      <c r="A127" s="69"/>
      <c r="B127" s="69"/>
      <c r="C127" s="82"/>
      <c r="D127" s="82"/>
      <c r="E127" s="69"/>
      <c r="Q127" s="2"/>
    </row>
    <row r="128" spans="1:17" x14ac:dyDescent="0.2">
      <c r="A128" s="69"/>
      <c r="B128" s="69"/>
      <c r="C128" s="82"/>
      <c r="D128" s="82"/>
      <c r="E128" s="69"/>
      <c r="Q128" s="2"/>
    </row>
    <row r="129" spans="1:17" x14ac:dyDescent="0.2">
      <c r="A129" s="69"/>
      <c r="B129" s="69"/>
      <c r="C129" s="82"/>
      <c r="D129" s="82"/>
      <c r="E129" s="69"/>
      <c r="Q129" s="2"/>
    </row>
    <row r="130" spans="1:17" x14ac:dyDescent="0.2">
      <c r="A130" s="69"/>
      <c r="B130" s="69"/>
      <c r="C130" s="82"/>
      <c r="D130" s="82"/>
      <c r="E130" s="69"/>
      <c r="Q130" s="2"/>
    </row>
    <row r="131" spans="1:17" x14ac:dyDescent="0.2">
      <c r="A131" s="69"/>
      <c r="B131" s="69"/>
      <c r="C131" s="82"/>
      <c r="D131" s="82"/>
      <c r="E131" s="69"/>
      <c r="Q131" s="2"/>
    </row>
    <row r="132" spans="1:17" x14ac:dyDescent="0.2">
      <c r="A132" s="69"/>
      <c r="B132" s="69"/>
      <c r="C132" s="82"/>
      <c r="D132" s="82"/>
      <c r="E132" s="69"/>
      <c r="Q132" s="2"/>
    </row>
    <row r="133" spans="1:17" x14ac:dyDescent="0.2">
      <c r="A133" s="69"/>
      <c r="B133" s="69"/>
      <c r="C133" s="82"/>
      <c r="D133" s="82"/>
      <c r="E133" s="69"/>
      <c r="Q133" s="2"/>
    </row>
    <row r="134" spans="1:17" x14ac:dyDescent="0.2">
      <c r="A134" s="69"/>
      <c r="B134" s="69"/>
      <c r="C134" s="82"/>
      <c r="D134" s="82"/>
      <c r="E134" s="69"/>
      <c r="Q134" s="2"/>
    </row>
    <row r="135" spans="1:17" x14ac:dyDescent="0.2">
      <c r="A135" s="69"/>
      <c r="B135" s="69"/>
      <c r="C135" s="82"/>
      <c r="D135" s="82"/>
      <c r="E135" s="69"/>
      <c r="Q135" s="2"/>
    </row>
    <row r="136" spans="1:17" x14ac:dyDescent="0.2">
      <c r="A136" s="69"/>
      <c r="B136" s="69"/>
      <c r="C136" s="82"/>
      <c r="D136" s="82"/>
      <c r="E136" s="69"/>
      <c r="Q136" s="2"/>
    </row>
    <row r="137" spans="1:17" x14ac:dyDescent="0.2">
      <c r="A137" s="69"/>
      <c r="B137" s="69"/>
      <c r="C137" s="82"/>
      <c r="D137" s="82"/>
      <c r="E137" s="69"/>
      <c r="Q137" s="2"/>
    </row>
    <row r="138" spans="1:17" x14ac:dyDescent="0.2">
      <c r="A138" s="69"/>
      <c r="B138" s="69"/>
      <c r="C138" s="82"/>
      <c r="D138" s="82"/>
      <c r="E138" s="69"/>
      <c r="Q138" s="2"/>
    </row>
    <row r="139" spans="1:17" x14ac:dyDescent="0.2">
      <c r="A139" s="69"/>
      <c r="B139" s="69"/>
      <c r="C139" s="82"/>
      <c r="D139" s="82"/>
      <c r="E139" s="69"/>
      <c r="Q139" s="2"/>
    </row>
    <row r="140" spans="1:17" x14ac:dyDescent="0.2">
      <c r="A140" s="69"/>
      <c r="B140" s="69"/>
      <c r="C140" s="82"/>
      <c r="D140" s="82"/>
      <c r="E140" s="69"/>
      <c r="Q140" s="2"/>
    </row>
    <row r="141" spans="1:17" x14ac:dyDescent="0.2">
      <c r="A141" s="69"/>
      <c r="B141" s="69"/>
      <c r="C141" s="82"/>
      <c r="D141" s="82"/>
      <c r="E141" s="69"/>
      <c r="Q141" s="2"/>
    </row>
    <row r="142" spans="1:17" x14ac:dyDescent="0.2">
      <c r="A142" s="69"/>
      <c r="B142" s="69"/>
      <c r="C142" s="82"/>
      <c r="D142" s="82"/>
      <c r="E142" s="69"/>
      <c r="Q142" s="2"/>
    </row>
    <row r="143" spans="1:17" x14ac:dyDescent="0.2">
      <c r="A143" s="69"/>
      <c r="B143" s="69"/>
      <c r="C143" s="82"/>
      <c r="D143" s="82"/>
      <c r="E143" s="69"/>
      <c r="Q143" s="2"/>
    </row>
    <row r="144" spans="1:17" x14ac:dyDescent="0.2">
      <c r="A144" s="69"/>
      <c r="B144" s="69"/>
      <c r="C144" s="82"/>
      <c r="D144" s="82"/>
      <c r="E144" s="69"/>
      <c r="Q144" s="2"/>
    </row>
    <row r="145" spans="1:17" x14ac:dyDescent="0.2">
      <c r="A145" s="69"/>
      <c r="B145" s="69"/>
      <c r="C145" s="82"/>
      <c r="D145" s="82"/>
      <c r="E145" s="69"/>
      <c r="Q145" s="2"/>
    </row>
    <row r="146" spans="1:17" x14ac:dyDescent="0.2">
      <c r="A146" s="69"/>
      <c r="B146" s="69"/>
      <c r="C146" s="82"/>
      <c r="D146" s="82"/>
      <c r="E146" s="69"/>
      <c r="Q146" s="2"/>
    </row>
    <row r="147" spans="1:17" x14ac:dyDescent="0.2">
      <c r="A147" s="69"/>
      <c r="B147" s="69"/>
      <c r="C147" s="82"/>
      <c r="D147" s="82"/>
      <c r="E147" s="69"/>
      <c r="Q147" s="2"/>
    </row>
    <row r="148" spans="1:17" x14ac:dyDescent="0.2">
      <c r="A148" s="69"/>
      <c r="B148" s="69"/>
      <c r="C148" s="82"/>
      <c r="D148" s="82"/>
      <c r="E148" s="69"/>
      <c r="Q148" s="2"/>
    </row>
    <row r="149" spans="1:17" x14ac:dyDescent="0.2">
      <c r="A149" s="69"/>
      <c r="B149" s="69"/>
      <c r="C149" s="82"/>
      <c r="D149" s="82"/>
      <c r="E149" s="69"/>
      <c r="Q149" s="2"/>
    </row>
    <row r="150" spans="1:17" x14ac:dyDescent="0.2">
      <c r="A150" s="69"/>
      <c r="B150" s="69"/>
      <c r="C150" s="82"/>
      <c r="D150" s="82"/>
      <c r="E150" s="69"/>
      <c r="Q150" s="2"/>
    </row>
    <row r="151" spans="1:17" x14ac:dyDescent="0.2">
      <c r="C151" s="25"/>
      <c r="D151" s="25"/>
      <c r="E151" s="69"/>
      <c r="Q151" s="2"/>
    </row>
    <row r="152" spans="1:17" x14ac:dyDescent="0.2">
      <c r="C152" s="25"/>
      <c r="D152" s="25"/>
      <c r="E152" s="69"/>
      <c r="Q152" s="2"/>
    </row>
    <row r="153" spans="1:17" x14ac:dyDescent="0.2">
      <c r="C153" s="25"/>
      <c r="D153" s="25"/>
      <c r="E153" s="69"/>
      <c r="Q153" s="2"/>
    </row>
    <row r="154" spans="1:17" x14ac:dyDescent="0.2">
      <c r="C154" s="25"/>
      <c r="D154" s="25"/>
      <c r="E154" s="69"/>
      <c r="Q154" s="2"/>
    </row>
    <row r="155" spans="1:17" x14ac:dyDescent="0.2">
      <c r="C155" s="25"/>
      <c r="D155" s="25"/>
      <c r="E155" s="69"/>
      <c r="Q155" s="2"/>
    </row>
    <row r="156" spans="1:17" x14ac:dyDescent="0.2">
      <c r="C156" s="25"/>
      <c r="D156" s="25"/>
      <c r="E156" s="69"/>
      <c r="Q156" s="2"/>
    </row>
    <row r="157" spans="1:17" x14ac:dyDescent="0.2">
      <c r="C157" s="25"/>
      <c r="D157" s="25"/>
      <c r="E157" s="69"/>
      <c r="Q157" s="2"/>
    </row>
    <row r="158" spans="1:17" x14ac:dyDescent="0.2">
      <c r="C158" s="25"/>
      <c r="D158" s="25"/>
      <c r="E158" s="69"/>
      <c r="Q158" s="2"/>
    </row>
    <row r="159" spans="1:17" x14ac:dyDescent="0.2">
      <c r="C159" s="25"/>
      <c r="D159" s="25"/>
      <c r="E159" s="69"/>
      <c r="Q159" s="2"/>
    </row>
    <row r="160" spans="1:17" x14ac:dyDescent="0.2">
      <c r="C160" s="25"/>
      <c r="D160" s="25"/>
      <c r="E160" s="69"/>
      <c r="Q160" s="2"/>
    </row>
    <row r="161" spans="3:17" x14ac:dyDescent="0.2">
      <c r="C161" s="25"/>
      <c r="D161" s="25"/>
      <c r="E161" s="69"/>
      <c r="Q161" s="2"/>
    </row>
    <row r="162" spans="3:17" x14ac:dyDescent="0.2">
      <c r="C162" s="25"/>
      <c r="D162" s="25"/>
      <c r="E162" s="69"/>
      <c r="Q162" s="2"/>
    </row>
    <row r="163" spans="3:17" x14ac:dyDescent="0.2">
      <c r="C163" s="25"/>
      <c r="D163" s="25"/>
      <c r="E163" s="69"/>
      <c r="Q163" s="2"/>
    </row>
    <row r="164" spans="3:17" x14ac:dyDescent="0.2">
      <c r="C164" s="25"/>
      <c r="D164" s="25"/>
      <c r="E164" s="69"/>
      <c r="Q164" s="2"/>
    </row>
    <row r="165" spans="3:17" x14ac:dyDescent="0.2">
      <c r="C165" s="25"/>
      <c r="D165" s="25"/>
      <c r="E165" s="69"/>
      <c r="Q165" s="2"/>
    </row>
    <row r="166" spans="3:17" x14ac:dyDescent="0.2">
      <c r="C166" s="25"/>
      <c r="D166" s="25"/>
      <c r="E166" s="69"/>
      <c r="Q166" s="2"/>
    </row>
    <row r="167" spans="3:17" x14ac:dyDescent="0.2">
      <c r="C167" s="25"/>
      <c r="D167" s="25"/>
      <c r="E167" s="69"/>
      <c r="Q167" s="2"/>
    </row>
    <row r="168" spans="3:17" x14ac:dyDescent="0.2">
      <c r="C168" s="25"/>
      <c r="D168" s="25"/>
      <c r="E168" s="69"/>
      <c r="Q168" s="2"/>
    </row>
    <row r="169" spans="3:17" x14ac:dyDescent="0.2">
      <c r="C169" s="25"/>
      <c r="D169" s="25"/>
      <c r="E169" s="69"/>
      <c r="Q169" s="2"/>
    </row>
    <row r="170" spans="3:17" x14ac:dyDescent="0.2">
      <c r="C170" s="25"/>
      <c r="D170" s="25"/>
      <c r="E170" s="69"/>
      <c r="Q170" s="2"/>
    </row>
    <row r="171" spans="3:17" x14ac:dyDescent="0.2">
      <c r="C171" s="25"/>
      <c r="D171" s="25"/>
      <c r="E171" s="69"/>
      <c r="Q171" s="2"/>
    </row>
    <row r="172" spans="3:17" x14ac:dyDescent="0.2">
      <c r="C172" s="25"/>
      <c r="D172" s="25"/>
      <c r="E172" s="69"/>
      <c r="Q172" s="2"/>
    </row>
    <row r="173" spans="3:17" x14ac:dyDescent="0.2">
      <c r="C173" s="25"/>
      <c r="D173" s="25"/>
      <c r="E173" s="69"/>
      <c r="Q173" s="2"/>
    </row>
    <row r="174" spans="3:17" x14ac:dyDescent="0.2">
      <c r="C174" s="25"/>
      <c r="D174" s="25"/>
      <c r="E174" s="69"/>
      <c r="Q174" s="2"/>
    </row>
    <row r="175" spans="3:17" x14ac:dyDescent="0.2">
      <c r="C175" s="25"/>
      <c r="D175" s="25"/>
      <c r="E175" s="69"/>
      <c r="Q175" s="2"/>
    </row>
    <row r="176" spans="3:17" x14ac:dyDescent="0.2">
      <c r="C176" s="25"/>
      <c r="D176" s="25"/>
      <c r="E176" s="69"/>
      <c r="Q176" s="2"/>
    </row>
    <row r="177" spans="3:17" x14ac:dyDescent="0.2">
      <c r="C177" s="25"/>
      <c r="D177" s="25"/>
      <c r="E177" s="69"/>
      <c r="Q177" s="2"/>
    </row>
    <row r="178" spans="3:17" x14ac:dyDescent="0.2">
      <c r="C178" s="25"/>
      <c r="D178" s="25"/>
      <c r="E178" s="69"/>
      <c r="Q178" s="2"/>
    </row>
    <row r="179" spans="3:17" x14ac:dyDescent="0.2">
      <c r="C179" s="25"/>
      <c r="D179" s="25"/>
      <c r="E179" s="69"/>
      <c r="Q179" s="2"/>
    </row>
    <row r="180" spans="3:17" x14ac:dyDescent="0.2">
      <c r="C180" s="25"/>
      <c r="D180" s="25"/>
      <c r="E180" s="69"/>
      <c r="Q180" s="2"/>
    </row>
    <row r="181" spans="3:17" x14ac:dyDescent="0.2">
      <c r="C181" s="25"/>
      <c r="D181" s="25"/>
      <c r="E181" s="69"/>
      <c r="Q181" s="2"/>
    </row>
    <row r="182" spans="3:17" x14ac:dyDescent="0.2">
      <c r="C182" s="25"/>
      <c r="D182" s="25"/>
      <c r="E182" s="69"/>
      <c r="Q182" s="2"/>
    </row>
    <row r="183" spans="3:17" x14ac:dyDescent="0.2">
      <c r="C183" s="25"/>
      <c r="D183" s="25"/>
      <c r="E183" s="69"/>
      <c r="Q183" s="2"/>
    </row>
    <row r="184" spans="3:17" x14ac:dyDescent="0.2">
      <c r="C184" s="25"/>
      <c r="D184" s="25"/>
      <c r="E184" s="69"/>
      <c r="Q184" s="2"/>
    </row>
    <row r="185" spans="3:17" x14ac:dyDescent="0.2">
      <c r="C185" s="25"/>
      <c r="D185" s="25"/>
      <c r="E185" s="69"/>
      <c r="Q185" s="2"/>
    </row>
    <row r="186" spans="3:17" x14ac:dyDescent="0.2">
      <c r="C186" s="25"/>
      <c r="D186" s="25"/>
      <c r="E186" s="69"/>
      <c r="Q186" s="2"/>
    </row>
    <row r="187" spans="3:17" x14ac:dyDescent="0.2">
      <c r="C187" s="25"/>
      <c r="D187" s="25"/>
      <c r="E187" s="69"/>
      <c r="Q187" s="2"/>
    </row>
    <row r="188" spans="3:17" x14ac:dyDescent="0.2">
      <c r="C188" s="25"/>
      <c r="D188" s="25"/>
      <c r="E188" s="69"/>
      <c r="Q188" s="2"/>
    </row>
    <row r="189" spans="3:17" x14ac:dyDescent="0.2">
      <c r="C189" s="25"/>
      <c r="D189" s="25"/>
      <c r="E189" s="69"/>
      <c r="Q189" s="2"/>
    </row>
    <row r="190" spans="3:17" x14ac:dyDescent="0.2">
      <c r="C190" s="25"/>
      <c r="D190" s="25"/>
      <c r="E190" s="69"/>
      <c r="Q190" s="2"/>
    </row>
    <row r="191" spans="3:17" x14ac:dyDescent="0.2">
      <c r="C191" s="25"/>
      <c r="D191" s="25"/>
      <c r="E191" s="69"/>
      <c r="Q191" s="2"/>
    </row>
    <row r="192" spans="3:17" x14ac:dyDescent="0.2">
      <c r="C192" s="25"/>
      <c r="D192" s="25"/>
      <c r="E192" s="69"/>
      <c r="Q192" s="2"/>
    </row>
    <row r="193" spans="3:17" x14ac:dyDescent="0.2">
      <c r="C193" s="25"/>
      <c r="D193" s="25"/>
      <c r="E193" s="69"/>
      <c r="Q193" s="2"/>
    </row>
    <row r="194" spans="3:17" x14ac:dyDescent="0.2">
      <c r="C194" s="25"/>
      <c r="D194" s="25"/>
      <c r="E194" s="69"/>
      <c r="Q194" s="2"/>
    </row>
    <row r="195" spans="3:17" x14ac:dyDescent="0.2">
      <c r="C195" s="25"/>
      <c r="D195" s="25"/>
      <c r="E195" s="69"/>
      <c r="Q195" s="2"/>
    </row>
    <row r="196" spans="3:17" x14ac:dyDescent="0.2">
      <c r="C196" s="25"/>
      <c r="D196" s="25"/>
      <c r="E196" s="69"/>
      <c r="Q196" s="2"/>
    </row>
    <row r="197" spans="3:17" x14ac:dyDescent="0.2">
      <c r="C197" s="25"/>
      <c r="D197" s="25"/>
      <c r="E197" s="69"/>
      <c r="Q197" s="2"/>
    </row>
    <row r="198" spans="3:17" x14ac:dyDescent="0.2">
      <c r="C198" s="25"/>
      <c r="D198" s="25"/>
      <c r="E198" s="69"/>
      <c r="Q198" s="2"/>
    </row>
    <row r="199" spans="3:17" x14ac:dyDescent="0.2">
      <c r="C199" s="25"/>
      <c r="D199" s="25"/>
      <c r="E199" s="69"/>
      <c r="Q199" s="2"/>
    </row>
    <row r="200" spans="3:17" x14ac:dyDescent="0.2">
      <c r="C200" s="25"/>
      <c r="D200" s="25"/>
      <c r="E200" s="69"/>
      <c r="Q200" s="2"/>
    </row>
    <row r="201" spans="3:17" x14ac:dyDescent="0.2">
      <c r="C201" s="25"/>
      <c r="D201" s="25"/>
      <c r="E201" s="69"/>
      <c r="Q201" s="2"/>
    </row>
    <row r="202" spans="3:17" x14ac:dyDescent="0.2">
      <c r="C202" s="25"/>
      <c r="D202" s="25"/>
      <c r="E202" s="69"/>
      <c r="Q202" s="2"/>
    </row>
    <row r="203" spans="3:17" x14ac:dyDescent="0.2">
      <c r="C203" s="25"/>
      <c r="D203" s="25"/>
      <c r="E203" s="69"/>
      <c r="Q203" s="2"/>
    </row>
    <row r="204" spans="3:17" x14ac:dyDescent="0.2">
      <c r="C204" s="25"/>
      <c r="D204" s="25"/>
      <c r="E204" s="69"/>
      <c r="Q204" s="2"/>
    </row>
    <row r="205" spans="3:17" x14ac:dyDescent="0.2">
      <c r="C205" s="25"/>
      <c r="D205" s="25"/>
      <c r="E205" s="69"/>
      <c r="Q205" s="2"/>
    </row>
    <row r="206" spans="3:17" x14ac:dyDescent="0.2">
      <c r="C206" s="25"/>
      <c r="D206" s="25"/>
      <c r="E206" s="69"/>
      <c r="Q206" s="2"/>
    </row>
    <row r="207" spans="3:17" x14ac:dyDescent="0.2">
      <c r="C207" s="25"/>
      <c r="D207" s="25"/>
      <c r="E207" s="69"/>
      <c r="Q207" s="2"/>
    </row>
    <row r="208" spans="3:17" x14ac:dyDescent="0.2">
      <c r="C208" s="25"/>
      <c r="D208" s="25"/>
      <c r="E208" s="69"/>
      <c r="Q208" s="2"/>
    </row>
    <row r="209" spans="3:17" x14ac:dyDescent="0.2">
      <c r="C209" s="25"/>
      <c r="D209" s="25"/>
      <c r="E209" s="69"/>
      <c r="Q209" s="2"/>
    </row>
    <row r="210" spans="3:17" x14ac:dyDescent="0.2">
      <c r="C210" s="25"/>
      <c r="D210" s="25"/>
      <c r="E210" s="69"/>
      <c r="Q210" s="2"/>
    </row>
    <row r="211" spans="3:17" x14ac:dyDescent="0.2">
      <c r="C211" s="25"/>
      <c r="D211" s="25"/>
      <c r="E211" s="69"/>
      <c r="Q211" s="2"/>
    </row>
    <row r="212" spans="3:17" x14ac:dyDescent="0.2">
      <c r="C212" s="25"/>
      <c r="D212" s="25"/>
      <c r="E212" s="69"/>
      <c r="Q212" s="2"/>
    </row>
    <row r="213" spans="3:17" x14ac:dyDescent="0.2">
      <c r="C213" s="25"/>
      <c r="D213" s="25"/>
      <c r="E213" s="69"/>
      <c r="Q213" s="2"/>
    </row>
    <row r="214" spans="3:17" x14ac:dyDescent="0.2">
      <c r="C214" s="25"/>
      <c r="D214" s="25"/>
      <c r="E214" s="69"/>
      <c r="Q214" s="2"/>
    </row>
    <row r="215" spans="3:17" x14ac:dyDescent="0.2">
      <c r="C215" s="25"/>
      <c r="D215" s="25"/>
      <c r="E215" s="69"/>
      <c r="Q215" s="2"/>
    </row>
    <row r="216" spans="3:17" x14ac:dyDescent="0.2">
      <c r="C216" s="25"/>
      <c r="D216" s="25"/>
      <c r="E216" s="69"/>
      <c r="Q216" s="2"/>
    </row>
    <row r="217" spans="3:17" x14ac:dyDescent="0.2">
      <c r="C217" s="25"/>
      <c r="D217" s="25"/>
      <c r="E217" s="69"/>
      <c r="Q217" s="2"/>
    </row>
    <row r="218" spans="3:17" x14ac:dyDescent="0.2">
      <c r="C218" s="25"/>
      <c r="D218" s="25"/>
      <c r="E218" s="69"/>
      <c r="Q218" s="2"/>
    </row>
    <row r="219" spans="3:17" x14ac:dyDescent="0.2">
      <c r="C219" s="25"/>
      <c r="D219" s="25"/>
      <c r="E219" s="69"/>
      <c r="Q219" s="2"/>
    </row>
    <row r="220" spans="3:17" x14ac:dyDescent="0.2">
      <c r="C220" s="25"/>
      <c r="D220" s="25"/>
      <c r="E220" s="69"/>
      <c r="Q220" s="2"/>
    </row>
    <row r="221" spans="3:17" x14ac:dyDescent="0.2">
      <c r="C221" s="25"/>
      <c r="D221" s="25"/>
      <c r="E221" s="69"/>
      <c r="Q221" s="2"/>
    </row>
    <row r="222" spans="3:17" x14ac:dyDescent="0.2">
      <c r="C222" s="25"/>
      <c r="D222" s="25"/>
      <c r="E222" s="69"/>
      <c r="Q222" s="2"/>
    </row>
    <row r="223" spans="3:17" x14ac:dyDescent="0.2">
      <c r="C223" s="25"/>
      <c r="D223" s="25"/>
      <c r="E223" s="69"/>
      <c r="Q223" s="2"/>
    </row>
    <row r="224" spans="3:17" x14ac:dyDescent="0.2">
      <c r="C224" s="25"/>
      <c r="D224" s="25"/>
      <c r="E224" s="69"/>
      <c r="Q224" s="2"/>
    </row>
    <row r="225" spans="3:17" x14ac:dyDescent="0.2">
      <c r="C225" s="25"/>
      <c r="D225" s="25"/>
      <c r="E225" s="69"/>
      <c r="Q225" s="2"/>
    </row>
    <row r="226" spans="3:17" x14ac:dyDescent="0.2">
      <c r="C226" s="25"/>
      <c r="D226" s="25"/>
      <c r="E226" s="69"/>
      <c r="Q226" s="2"/>
    </row>
    <row r="227" spans="3:17" x14ac:dyDescent="0.2">
      <c r="C227" s="25"/>
      <c r="D227" s="25"/>
      <c r="E227" s="69"/>
      <c r="Q227" s="2"/>
    </row>
    <row r="228" spans="3:17" x14ac:dyDescent="0.2">
      <c r="C228" s="25"/>
      <c r="D228" s="25"/>
      <c r="E228" s="69"/>
      <c r="Q228" s="2"/>
    </row>
    <row r="229" spans="3:17" x14ac:dyDescent="0.2">
      <c r="C229" s="25"/>
      <c r="D229" s="25"/>
      <c r="E229" s="69"/>
      <c r="Q229" s="2"/>
    </row>
    <row r="230" spans="3:17" x14ac:dyDescent="0.2">
      <c r="C230" s="25"/>
      <c r="D230" s="25"/>
      <c r="E230" s="69"/>
      <c r="Q230" s="2"/>
    </row>
    <row r="231" spans="3:17" x14ac:dyDescent="0.2">
      <c r="C231" s="25"/>
      <c r="D231" s="25"/>
    </row>
    <row r="232" spans="3:17" x14ac:dyDescent="0.2">
      <c r="C232" s="25"/>
      <c r="D232" s="25"/>
    </row>
    <row r="233" spans="3:17" x14ac:dyDescent="0.2">
      <c r="C233" s="25"/>
      <c r="D233" s="25"/>
    </row>
    <row r="234" spans="3:17" x14ac:dyDescent="0.2">
      <c r="C234" s="25"/>
      <c r="D234" s="25"/>
    </row>
    <row r="235" spans="3:17" x14ac:dyDescent="0.2">
      <c r="C235" s="25"/>
      <c r="D235" s="25"/>
    </row>
    <row r="236" spans="3:17" x14ac:dyDescent="0.2">
      <c r="C236" s="25"/>
      <c r="D236" s="25"/>
    </row>
    <row r="237" spans="3:17" x14ac:dyDescent="0.2">
      <c r="C237" s="25"/>
      <c r="D237" s="25"/>
    </row>
    <row r="238" spans="3:17" x14ac:dyDescent="0.2">
      <c r="C238" s="25"/>
      <c r="D238" s="25"/>
    </row>
    <row r="239" spans="3:17" x14ac:dyDescent="0.2">
      <c r="C239" s="25"/>
      <c r="D239" s="25"/>
    </row>
    <row r="240" spans="3:17" x14ac:dyDescent="0.2">
      <c r="C240" s="25"/>
      <c r="D240" s="25"/>
    </row>
    <row r="241" spans="3:4" x14ac:dyDescent="0.2">
      <c r="C241" s="25"/>
      <c r="D241" s="25"/>
    </row>
    <row r="242" spans="3:4" x14ac:dyDescent="0.2">
      <c r="C242" s="25"/>
      <c r="D242" s="25"/>
    </row>
    <row r="243" spans="3:4" x14ac:dyDescent="0.2">
      <c r="C243" s="25"/>
      <c r="D243" s="25"/>
    </row>
    <row r="244" spans="3:4" x14ac:dyDescent="0.2">
      <c r="C244" s="25"/>
      <c r="D244" s="25"/>
    </row>
    <row r="245" spans="3:4" x14ac:dyDescent="0.2">
      <c r="C245" s="25"/>
      <c r="D245" s="25"/>
    </row>
    <row r="246" spans="3:4" x14ac:dyDescent="0.2">
      <c r="C246" s="25"/>
      <c r="D246" s="25"/>
    </row>
    <row r="247" spans="3:4" x14ac:dyDescent="0.2">
      <c r="C247" s="25"/>
      <c r="D247" s="25"/>
    </row>
    <row r="248" spans="3:4" x14ac:dyDescent="0.2">
      <c r="C248" s="25"/>
      <c r="D248" s="25"/>
    </row>
    <row r="249" spans="3:4" x14ac:dyDescent="0.2">
      <c r="C249" s="25"/>
      <c r="D249" s="25"/>
    </row>
    <row r="250" spans="3:4" x14ac:dyDescent="0.2">
      <c r="C250" s="25"/>
      <c r="D250" s="25"/>
    </row>
    <row r="251" spans="3:4" x14ac:dyDescent="0.2">
      <c r="C251" s="25"/>
      <c r="D251" s="25"/>
    </row>
    <row r="252" spans="3:4" x14ac:dyDescent="0.2">
      <c r="C252" s="25"/>
      <c r="D252" s="25"/>
    </row>
    <row r="253" spans="3:4" x14ac:dyDescent="0.2">
      <c r="C253" s="25"/>
      <c r="D253" s="25"/>
    </row>
    <row r="254" spans="3:4" x14ac:dyDescent="0.2">
      <c r="C254" s="25"/>
      <c r="D254" s="25"/>
    </row>
    <row r="255" spans="3:4" x14ac:dyDescent="0.2">
      <c r="C255" s="25"/>
      <c r="D255" s="25"/>
    </row>
    <row r="256" spans="3:4" x14ac:dyDescent="0.2">
      <c r="C256" s="25"/>
      <c r="D256" s="25"/>
    </row>
    <row r="257" spans="3:4" x14ac:dyDescent="0.2">
      <c r="C257" s="25"/>
      <c r="D257" s="25"/>
    </row>
    <row r="258" spans="3:4" x14ac:dyDescent="0.2">
      <c r="C258" s="25"/>
      <c r="D258" s="25"/>
    </row>
    <row r="259" spans="3:4" x14ac:dyDescent="0.2">
      <c r="C259" s="25"/>
      <c r="D259" s="25"/>
    </row>
    <row r="260" spans="3:4" x14ac:dyDescent="0.2">
      <c r="C260" s="25"/>
      <c r="D260" s="25"/>
    </row>
    <row r="261" spans="3:4" x14ac:dyDescent="0.2">
      <c r="C261" s="25"/>
      <c r="D261" s="25"/>
    </row>
    <row r="262" spans="3:4" x14ac:dyDescent="0.2">
      <c r="C262" s="25"/>
      <c r="D262" s="25"/>
    </row>
    <row r="263" spans="3:4" x14ac:dyDescent="0.2">
      <c r="C263" s="25"/>
      <c r="D263" s="25"/>
    </row>
    <row r="264" spans="3:4" x14ac:dyDescent="0.2">
      <c r="C264" s="25"/>
      <c r="D264" s="25"/>
    </row>
    <row r="265" spans="3:4" x14ac:dyDescent="0.2">
      <c r="C265" s="25"/>
      <c r="D265" s="25"/>
    </row>
    <row r="266" spans="3:4" x14ac:dyDescent="0.2">
      <c r="C266" s="25"/>
      <c r="D266" s="25"/>
    </row>
    <row r="267" spans="3:4" x14ac:dyDescent="0.2">
      <c r="C267" s="25"/>
      <c r="D267" s="25"/>
    </row>
    <row r="268" spans="3:4" x14ac:dyDescent="0.2">
      <c r="C268" s="25"/>
      <c r="D268" s="25"/>
    </row>
    <row r="269" spans="3:4" x14ac:dyDescent="0.2">
      <c r="C269" s="25"/>
      <c r="D269" s="25"/>
    </row>
    <row r="270" spans="3:4" x14ac:dyDescent="0.2">
      <c r="C270" s="25"/>
      <c r="D270" s="25"/>
    </row>
    <row r="271" spans="3:4" x14ac:dyDescent="0.2">
      <c r="C271" s="25"/>
      <c r="D271" s="25"/>
    </row>
    <row r="272" spans="3:4" x14ac:dyDescent="0.2">
      <c r="C272" s="25"/>
      <c r="D272" s="25"/>
    </row>
    <row r="273" spans="3:4" x14ac:dyDescent="0.2">
      <c r="C273" s="25"/>
      <c r="D273" s="25"/>
    </row>
    <row r="274" spans="3:4" x14ac:dyDescent="0.2">
      <c r="C274" s="25"/>
      <c r="D274" s="25"/>
    </row>
    <row r="275" spans="3:4" x14ac:dyDescent="0.2">
      <c r="C275" s="25"/>
      <c r="D275" s="25"/>
    </row>
    <row r="276" spans="3:4" x14ac:dyDescent="0.2">
      <c r="C276" s="25"/>
      <c r="D276" s="25"/>
    </row>
    <row r="277" spans="3:4" x14ac:dyDescent="0.2">
      <c r="C277" s="25"/>
      <c r="D277" s="25"/>
    </row>
    <row r="278" spans="3:4" x14ac:dyDescent="0.2">
      <c r="C278" s="25"/>
      <c r="D278" s="25"/>
    </row>
    <row r="279" spans="3:4" x14ac:dyDescent="0.2">
      <c r="C279" s="25"/>
      <c r="D279" s="25"/>
    </row>
    <row r="280" spans="3:4" x14ac:dyDescent="0.2">
      <c r="C280" s="25"/>
      <c r="D280" s="25"/>
    </row>
    <row r="281" spans="3:4" x14ac:dyDescent="0.2">
      <c r="C281" s="25"/>
      <c r="D281" s="25"/>
    </row>
    <row r="282" spans="3:4" x14ac:dyDescent="0.2">
      <c r="C282" s="25"/>
      <c r="D282" s="25"/>
    </row>
    <row r="283" spans="3:4" x14ac:dyDescent="0.2">
      <c r="C283" s="25"/>
      <c r="D283" s="25"/>
    </row>
    <row r="284" spans="3:4" x14ac:dyDescent="0.2">
      <c r="C284" s="25"/>
      <c r="D284" s="25"/>
    </row>
    <row r="285" spans="3:4" x14ac:dyDescent="0.2">
      <c r="C285" s="25"/>
      <c r="D285" s="25"/>
    </row>
    <row r="286" spans="3:4" x14ac:dyDescent="0.2">
      <c r="C286" s="25"/>
      <c r="D286" s="25"/>
    </row>
    <row r="287" spans="3:4" x14ac:dyDescent="0.2">
      <c r="C287" s="25"/>
      <c r="D287" s="25"/>
    </row>
    <row r="288" spans="3:4" x14ac:dyDescent="0.2">
      <c r="C288" s="25"/>
      <c r="D288" s="25"/>
    </row>
    <row r="289" spans="3:4" x14ac:dyDescent="0.2">
      <c r="C289" s="25"/>
      <c r="D289" s="25"/>
    </row>
    <row r="290" spans="3:4" x14ac:dyDescent="0.2">
      <c r="C290" s="25"/>
      <c r="D290" s="25"/>
    </row>
    <row r="291" spans="3:4" x14ac:dyDescent="0.2">
      <c r="C291" s="25"/>
      <c r="D291" s="25"/>
    </row>
    <row r="292" spans="3:4" x14ac:dyDescent="0.2">
      <c r="C292" s="25"/>
      <c r="D292" s="25"/>
    </row>
    <row r="293" spans="3:4" x14ac:dyDescent="0.2">
      <c r="C293" s="25"/>
      <c r="D293" s="25"/>
    </row>
    <row r="294" spans="3:4" x14ac:dyDescent="0.2">
      <c r="C294" s="25"/>
      <c r="D294" s="25"/>
    </row>
    <row r="295" spans="3:4" x14ac:dyDescent="0.2">
      <c r="C295" s="25"/>
      <c r="D295" s="25"/>
    </row>
    <row r="296" spans="3:4" x14ac:dyDescent="0.2">
      <c r="C296" s="25"/>
      <c r="D296" s="25"/>
    </row>
    <row r="297" spans="3:4" x14ac:dyDescent="0.2">
      <c r="C297" s="25"/>
      <c r="D297" s="25"/>
    </row>
    <row r="298" spans="3:4" x14ac:dyDescent="0.2">
      <c r="C298" s="25"/>
      <c r="D298" s="25"/>
    </row>
    <row r="299" spans="3:4" x14ac:dyDescent="0.2">
      <c r="C299" s="25"/>
      <c r="D299" s="25"/>
    </row>
    <row r="300" spans="3:4" x14ac:dyDescent="0.2">
      <c r="C300" s="25"/>
      <c r="D300" s="25"/>
    </row>
    <row r="301" spans="3:4" x14ac:dyDescent="0.2">
      <c r="C301" s="25"/>
      <c r="D301" s="25"/>
    </row>
    <row r="302" spans="3:4" x14ac:dyDescent="0.2">
      <c r="C302" s="25"/>
      <c r="D302" s="25"/>
    </row>
    <row r="303" spans="3:4" x14ac:dyDescent="0.2">
      <c r="C303" s="25"/>
      <c r="D303" s="25"/>
    </row>
    <row r="304" spans="3:4" x14ac:dyDescent="0.2">
      <c r="C304" s="25"/>
      <c r="D304" s="25"/>
    </row>
    <row r="305" spans="3:4" x14ac:dyDescent="0.2">
      <c r="C305" s="25"/>
      <c r="D305" s="25"/>
    </row>
    <row r="306" spans="3:4" x14ac:dyDescent="0.2">
      <c r="C306" s="25"/>
      <c r="D306" s="25"/>
    </row>
    <row r="307" spans="3:4" x14ac:dyDescent="0.2">
      <c r="C307" s="25"/>
      <c r="D307" s="25"/>
    </row>
    <row r="308" spans="3:4" x14ac:dyDescent="0.2">
      <c r="C308" s="25"/>
      <c r="D308" s="25"/>
    </row>
    <row r="309" spans="3:4" x14ac:dyDescent="0.2">
      <c r="C309" s="25"/>
      <c r="D309" s="25"/>
    </row>
    <row r="310" spans="3:4" x14ac:dyDescent="0.2">
      <c r="C310" s="25"/>
      <c r="D310" s="25"/>
    </row>
    <row r="311" spans="3:4" x14ac:dyDescent="0.2">
      <c r="C311" s="25"/>
      <c r="D311" s="25"/>
    </row>
    <row r="312" spans="3:4" x14ac:dyDescent="0.2">
      <c r="C312" s="25"/>
      <c r="D312" s="25"/>
    </row>
    <row r="313" spans="3:4" x14ac:dyDescent="0.2">
      <c r="C313" s="25"/>
      <c r="D313" s="25"/>
    </row>
    <row r="314" spans="3:4" x14ac:dyDescent="0.2">
      <c r="C314" s="25"/>
      <c r="D314" s="25"/>
    </row>
    <row r="315" spans="3:4" x14ac:dyDescent="0.2">
      <c r="C315" s="25"/>
      <c r="D315" s="25"/>
    </row>
    <row r="316" spans="3:4" x14ac:dyDescent="0.2">
      <c r="C316" s="25"/>
      <c r="D316" s="25"/>
    </row>
    <row r="317" spans="3:4" x14ac:dyDescent="0.2">
      <c r="C317" s="25"/>
      <c r="D317" s="25"/>
    </row>
    <row r="318" spans="3:4" x14ac:dyDescent="0.2">
      <c r="C318" s="25"/>
      <c r="D318" s="25"/>
    </row>
    <row r="319" spans="3:4" x14ac:dyDescent="0.2">
      <c r="C319" s="25"/>
      <c r="D319" s="25"/>
    </row>
    <row r="320" spans="3:4" x14ac:dyDescent="0.2">
      <c r="C320" s="25"/>
      <c r="D320" s="25"/>
    </row>
    <row r="321" spans="3:4" x14ac:dyDescent="0.2">
      <c r="C321" s="25"/>
      <c r="D321" s="25"/>
    </row>
    <row r="322" spans="3:4" x14ac:dyDescent="0.2">
      <c r="C322" s="25"/>
      <c r="D322" s="25"/>
    </row>
    <row r="323" spans="3:4" x14ac:dyDescent="0.2">
      <c r="C323" s="25"/>
      <c r="D323" s="25"/>
    </row>
    <row r="324" spans="3:4" x14ac:dyDescent="0.2">
      <c r="C324" s="25"/>
      <c r="D324" s="25"/>
    </row>
    <row r="325" spans="3:4" x14ac:dyDescent="0.2">
      <c r="C325" s="25"/>
      <c r="D325" s="25"/>
    </row>
    <row r="326" spans="3:4" x14ac:dyDescent="0.2">
      <c r="C326" s="25"/>
      <c r="D326" s="25"/>
    </row>
    <row r="327" spans="3:4" x14ac:dyDescent="0.2">
      <c r="C327" s="25"/>
      <c r="D327" s="25"/>
    </row>
    <row r="328" spans="3:4" x14ac:dyDescent="0.2">
      <c r="C328" s="25"/>
      <c r="D328" s="25"/>
    </row>
    <row r="329" spans="3:4" x14ac:dyDescent="0.2">
      <c r="C329" s="25"/>
      <c r="D329" s="25"/>
    </row>
    <row r="330" spans="3:4" x14ac:dyDescent="0.2">
      <c r="C330" s="25"/>
      <c r="D330" s="25"/>
    </row>
    <row r="331" spans="3:4" x14ac:dyDescent="0.2">
      <c r="C331" s="25"/>
      <c r="D331" s="25"/>
    </row>
    <row r="332" spans="3:4" x14ac:dyDescent="0.2">
      <c r="C332" s="25"/>
      <c r="D332" s="25"/>
    </row>
    <row r="333" spans="3:4" x14ac:dyDescent="0.2">
      <c r="C333" s="25"/>
      <c r="D333" s="25"/>
    </row>
    <row r="334" spans="3:4" x14ac:dyDescent="0.2">
      <c r="C334" s="25"/>
      <c r="D334" s="25"/>
    </row>
    <row r="335" spans="3:4" x14ac:dyDescent="0.2">
      <c r="C335" s="25"/>
      <c r="D335" s="25"/>
    </row>
    <row r="336" spans="3:4" x14ac:dyDescent="0.2">
      <c r="C336" s="25"/>
      <c r="D336" s="25"/>
    </row>
    <row r="337" spans="3:4" x14ac:dyDescent="0.2">
      <c r="C337" s="25"/>
      <c r="D337" s="25"/>
    </row>
    <row r="338" spans="3:4" x14ac:dyDescent="0.2">
      <c r="C338" s="25"/>
      <c r="D338" s="25"/>
    </row>
    <row r="339" spans="3:4" x14ac:dyDescent="0.2">
      <c r="C339" s="25"/>
      <c r="D339" s="25"/>
    </row>
    <row r="340" spans="3:4" x14ac:dyDescent="0.2">
      <c r="C340" s="25"/>
      <c r="D340" s="25"/>
    </row>
    <row r="341" spans="3:4" x14ac:dyDescent="0.2">
      <c r="C341" s="25"/>
      <c r="D341" s="25"/>
    </row>
    <row r="342" spans="3:4" x14ac:dyDescent="0.2">
      <c r="C342" s="25"/>
      <c r="D342" s="25"/>
    </row>
    <row r="343" spans="3:4" x14ac:dyDescent="0.2">
      <c r="C343" s="25"/>
      <c r="D343" s="25"/>
    </row>
    <row r="344" spans="3:4" x14ac:dyDescent="0.2">
      <c r="C344" s="25"/>
      <c r="D344" s="25"/>
    </row>
    <row r="345" spans="3:4" x14ac:dyDescent="0.2">
      <c r="C345" s="25"/>
      <c r="D345" s="25"/>
    </row>
    <row r="346" spans="3:4" x14ac:dyDescent="0.2">
      <c r="C346" s="25"/>
      <c r="D346" s="25"/>
    </row>
    <row r="347" spans="3:4" x14ac:dyDescent="0.2">
      <c r="C347" s="25"/>
      <c r="D347" s="25"/>
    </row>
    <row r="348" spans="3:4" x14ac:dyDescent="0.2">
      <c r="C348" s="25"/>
      <c r="D348" s="25"/>
    </row>
    <row r="349" spans="3:4" x14ac:dyDescent="0.2">
      <c r="C349" s="25"/>
      <c r="D349" s="25"/>
    </row>
    <row r="350" spans="3:4" x14ac:dyDescent="0.2">
      <c r="C350" s="25"/>
      <c r="D350" s="25"/>
    </row>
    <row r="351" spans="3:4" x14ac:dyDescent="0.2">
      <c r="C351" s="25"/>
      <c r="D351" s="25"/>
    </row>
    <row r="352" spans="3:4" x14ac:dyDescent="0.2">
      <c r="C352" s="25"/>
      <c r="D352" s="25"/>
    </row>
    <row r="353" spans="3:4" x14ac:dyDescent="0.2">
      <c r="C353" s="25"/>
      <c r="D353" s="25"/>
    </row>
    <row r="354" spans="3:4" x14ac:dyDescent="0.2">
      <c r="C354" s="25"/>
      <c r="D354" s="25"/>
    </row>
    <row r="355" spans="3:4" x14ac:dyDescent="0.2">
      <c r="C355" s="25"/>
      <c r="D355" s="25"/>
    </row>
    <row r="356" spans="3:4" x14ac:dyDescent="0.2">
      <c r="C356" s="25"/>
      <c r="D356" s="25"/>
    </row>
    <row r="357" spans="3:4" x14ac:dyDescent="0.2">
      <c r="C357" s="25"/>
      <c r="D357" s="25"/>
    </row>
    <row r="358" spans="3:4" x14ac:dyDescent="0.2">
      <c r="C358" s="25"/>
      <c r="D358" s="25"/>
    </row>
    <row r="359" spans="3:4" x14ac:dyDescent="0.2">
      <c r="C359" s="25"/>
      <c r="D359" s="25"/>
    </row>
    <row r="360" spans="3:4" x14ac:dyDescent="0.2">
      <c r="C360" s="25"/>
      <c r="D360" s="25"/>
    </row>
    <row r="361" spans="3:4" x14ac:dyDescent="0.2">
      <c r="C361" s="25"/>
      <c r="D361" s="25"/>
    </row>
    <row r="362" spans="3:4" x14ac:dyDescent="0.2">
      <c r="C362" s="25"/>
      <c r="D362" s="25"/>
    </row>
    <row r="363" spans="3:4" x14ac:dyDescent="0.2">
      <c r="C363" s="25"/>
      <c r="D363" s="25"/>
    </row>
    <row r="364" spans="3:4" x14ac:dyDescent="0.2">
      <c r="C364" s="25"/>
      <c r="D364" s="25"/>
    </row>
    <row r="365" spans="3:4" x14ac:dyDescent="0.2">
      <c r="C365" s="25"/>
      <c r="D365" s="25"/>
    </row>
    <row r="366" spans="3:4" x14ac:dyDescent="0.2">
      <c r="C366" s="25"/>
      <c r="D366" s="25"/>
    </row>
    <row r="367" spans="3:4" x14ac:dyDescent="0.2">
      <c r="C367" s="25"/>
      <c r="D367" s="25"/>
    </row>
    <row r="368" spans="3:4" x14ac:dyDescent="0.2">
      <c r="C368" s="25"/>
      <c r="D368" s="25"/>
    </row>
    <row r="369" spans="3:4" x14ac:dyDescent="0.2">
      <c r="C369" s="25"/>
      <c r="D369" s="25"/>
    </row>
    <row r="370" spans="3:4" x14ac:dyDescent="0.2">
      <c r="C370" s="25"/>
      <c r="D370" s="25"/>
    </row>
    <row r="371" spans="3:4" x14ac:dyDescent="0.2">
      <c r="C371" s="25"/>
      <c r="D371" s="25"/>
    </row>
    <row r="372" spans="3:4" x14ac:dyDescent="0.2">
      <c r="C372" s="25"/>
      <c r="D372" s="25"/>
    </row>
    <row r="373" spans="3:4" x14ac:dyDescent="0.2">
      <c r="C373" s="25"/>
      <c r="D373" s="25"/>
    </row>
    <row r="374" spans="3:4" x14ac:dyDescent="0.2">
      <c r="C374" s="25"/>
      <c r="D374" s="25"/>
    </row>
    <row r="375" spans="3:4" x14ac:dyDescent="0.2">
      <c r="C375" s="25"/>
      <c r="D375" s="25"/>
    </row>
    <row r="376" spans="3:4" x14ac:dyDescent="0.2">
      <c r="C376" s="25"/>
      <c r="D376" s="25"/>
    </row>
    <row r="377" spans="3:4" x14ac:dyDescent="0.2">
      <c r="C377" s="25"/>
      <c r="D377" s="25"/>
    </row>
    <row r="378" spans="3:4" x14ac:dyDescent="0.2">
      <c r="C378" s="25"/>
      <c r="D378" s="25"/>
    </row>
    <row r="379" spans="3:4" x14ac:dyDescent="0.2">
      <c r="C379" s="25"/>
      <c r="D379" s="25"/>
    </row>
    <row r="380" spans="3:4" x14ac:dyDescent="0.2">
      <c r="C380" s="25"/>
      <c r="D380" s="25"/>
    </row>
    <row r="381" spans="3:4" x14ac:dyDescent="0.2">
      <c r="C381" s="25"/>
      <c r="D381" s="25"/>
    </row>
    <row r="382" spans="3:4" x14ac:dyDescent="0.2">
      <c r="C382" s="25"/>
      <c r="D382" s="25"/>
    </row>
    <row r="383" spans="3:4" x14ac:dyDescent="0.2">
      <c r="C383" s="25"/>
      <c r="D383" s="25"/>
    </row>
    <row r="384" spans="3:4" x14ac:dyDescent="0.2">
      <c r="C384" s="25"/>
      <c r="D384" s="25"/>
    </row>
    <row r="385" spans="3:4" x14ac:dyDescent="0.2">
      <c r="C385" s="25"/>
      <c r="D385" s="25"/>
    </row>
    <row r="386" spans="3:4" x14ac:dyDescent="0.2">
      <c r="C386" s="25"/>
      <c r="D386" s="25"/>
    </row>
    <row r="387" spans="3:4" x14ac:dyDescent="0.2">
      <c r="C387" s="25"/>
      <c r="D387" s="25"/>
    </row>
    <row r="388" spans="3:4" x14ac:dyDescent="0.2">
      <c r="C388" s="25"/>
      <c r="D388" s="25"/>
    </row>
    <row r="389" spans="3:4" x14ac:dyDescent="0.2">
      <c r="C389" s="25"/>
      <c r="D389" s="25"/>
    </row>
    <row r="390" spans="3:4" x14ac:dyDescent="0.2">
      <c r="C390" s="25"/>
      <c r="D390" s="25"/>
    </row>
    <row r="391" spans="3:4" x14ac:dyDescent="0.2">
      <c r="C391" s="25"/>
      <c r="D391" s="25"/>
    </row>
    <row r="392" spans="3:4" x14ac:dyDescent="0.2">
      <c r="C392" s="25"/>
      <c r="D392" s="25"/>
    </row>
    <row r="393" spans="3:4" x14ac:dyDescent="0.2">
      <c r="C393" s="25"/>
      <c r="D393" s="25"/>
    </row>
    <row r="394" spans="3:4" x14ac:dyDescent="0.2">
      <c r="C394" s="25"/>
      <c r="D394" s="25"/>
    </row>
    <row r="395" spans="3:4" x14ac:dyDescent="0.2">
      <c r="C395" s="25"/>
      <c r="D395" s="25"/>
    </row>
    <row r="396" spans="3:4" x14ac:dyDescent="0.2">
      <c r="C396" s="25"/>
      <c r="D396" s="25"/>
    </row>
    <row r="397" spans="3:4" x14ac:dyDescent="0.2">
      <c r="C397" s="25"/>
      <c r="D397" s="25"/>
    </row>
    <row r="398" spans="3:4" x14ac:dyDescent="0.2">
      <c r="C398" s="25"/>
      <c r="D398" s="25"/>
    </row>
    <row r="399" spans="3:4" x14ac:dyDescent="0.2">
      <c r="C399" s="25"/>
      <c r="D399" s="25"/>
    </row>
    <row r="400" spans="3:4" x14ac:dyDescent="0.2">
      <c r="C400" s="25"/>
      <c r="D400" s="25"/>
    </row>
    <row r="401" spans="3:4" x14ac:dyDescent="0.2">
      <c r="C401" s="25"/>
      <c r="D401" s="25"/>
    </row>
    <row r="402" spans="3:4" x14ac:dyDescent="0.2">
      <c r="C402" s="25"/>
      <c r="D402" s="25"/>
    </row>
    <row r="403" spans="3:4" x14ac:dyDescent="0.2">
      <c r="C403" s="25"/>
      <c r="D403" s="25"/>
    </row>
    <row r="404" spans="3:4" x14ac:dyDescent="0.2">
      <c r="C404" s="25"/>
      <c r="D404" s="25"/>
    </row>
    <row r="405" spans="3:4" x14ac:dyDescent="0.2">
      <c r="C405" s="25"/>
      <c r="D405" s="25"/>
    </row>
    <row r="406" spans="3:4" x14ac:dyDescent="0.2">
      <c r="C406" s="25"/>
      <c r="D406" s="25"/>
    </row>
    <row r="407" spans="3:4" x14ac:dyDescent="0.2">
      <c r="C407" s="25"/>
      <c r="D407" s="25"/>
    </row>
    <row r="408" spans="3:4" x14ac:dyDescent="0.2">
      <c r="C408" s="25"/>
      <c r="D408" s="25"/>
    </row>
    <row r="409" spans="3:4" x14ac:dyDescent="0.2">
      <c r="C409" s="25"/>
      <c r="D409" s="25"/>
    </row>
    <row r="410" spans="3:4" x14ac:dyDescent="0.2">
      <c r="C410" s="25"/>
      <c r="D410" s="25"/>
    </row>
    <row r="411" spans="3:4" x14ac:dyDescent="0.2">
      <c r="C411" s="25"/>
      <c r="D411" s="25"/>
    </row>
    <row r="412" spans="3:4" x14ac:dyDescent="0.2">
      <c r="C412" s="25"/>
      <c r="D412" s="25"/>
    </row>
    <row r="413" spans="3:4" x14ac:dyDescent="0.2">
      <c r="C413" s="25"/>
      <c r="D413" s="25"/>
    </row>
    <row r="414" spans="3:4" x14ac:dyDescent="0.2">
      <c r="C414" s="25"/>
      <c r="D414" s="25"/>
    </row>
    <row r="415" spans="3:4" x14ac:dyDescent="0.2">
      <c r="C415" s="25"/>
      <c r="D415" s="25"/>
    </row>
    <row r="416" spans="3:4" x14ac:dyDescent="0.2">
      <c r="C416" s="25"/>
      <c r="D416" s="25"/>
    </row>
    <row r="417" spans="3:4" x14ac:dyDescent="0.2">
      <c r="C417" s="25"/>
      <c r="D417" s="25"/>
    </row>
    <row r="418" spans="3:4" x14ac:dyDescent="0.2">
      <c r="C418" s="25"/>
      <c r="D418" s="25"/>
    </row>
    <row r="419" spans="3:4" x14ac:dyDescent="0.2">
      <c r="C419" s="25"/>
      <c r="D419" s="25"/>
    </row>
    <row r="420" spans="3:4" x14ac:dyDescent="0.2">
      <c r="C420" s="25"/>
      <c r="D420" s="25"/>
    </row>
    <row r="421" spans="3:4" x14ac:dyDescent="0.2">
      <c r="C421" s="25"/>
      <c r="D421" s="25"/>
    </row>
    <row r="422" spans="3:4" x14ac:dyDescent="0.2">
      <c r="C422" s="25"/>
      <c r="D422" s="25"/>
    </row>
    <row r="423" spans="3:4" x14ac:dyDescent="0.2">
      <c r="C423" s="25"/>
      <c r="D423" s="25"/>
    </row>
    <row r="424" spans="3:4" x14ac:dyDescent="0.2">
      <c r="C424" s="25"/>
      <c r="D424" s="25"/>
    </row>
    <row r="425" spans="3:4" x14ac:dyDescent="0.2">
      <c r="C425" s="25"/>
      <c r="D425" s="25"/>
    </row>
    <row r="426" spans="3:4" x14ac:dyDescent="0.2">
      <c r="C426" s="25"/>
      <c r="D426" s="25"/>
    </row>
    <row r="427" spans="3:4" x14ac:dyDescent="0.2">
      <c r="C427" s="25"/>
      <c r="D427" s="25"/>
    </row>
    <row r="428" spans="3:4" x14ac:dyDescent="0.2">
      <c r="C428" s="25"/>
      <c r="D428" s="25"/>
    </row>
    <row r="429" spans="3:4" x14ac:dyDescent="0.2">
      <c r="C429" s="25"/>
      <c r="D429" s="25"/>
    </row>
    <row r="430" spans="3:4" x14ac:dyDescent="0.2">
      <c r="C430" s="25"/>
      <c r="D430" s="25"/>
    </row>
    <row r="431" spans="3:4" x14ac:dyDescent="0.2">
      <c r="C431" s="25"/>
      <c r="D431" s="25"/>
    </row>
    <row r="432" spans="3:4" x14ac:dyDescent="0.2">
      <c r="C432" s="25"/>
      <c r="D432" s="25"/>
    </row>
    <row r="433" spans="3:4" x14ac:dyDescent="0.2">
      <c r="C433" s="25"/>
      <c r="D433" s="25"/>
    </row>
    <row r="434" spans="3:4" x14ac:dyDescent="0.2">
      <c r="C434" s="25"/>
      <c r="D434" s="25"/>
    </row>
    <row r="435" spans="3:4" x14ac:dyDescent="0.2">
      <c r="C435" s="25"/>
      <c r="D435" s="25"/>
    </row>
    <row r="436" spans="3:4" x14ac:dyDescent="0.2">
      <c r="C436" s="25"/>
      <c r="D436" s="25"/>
    </row>
    <row r="437" spans="3:4" x14ac:dyDescent="0.2">
      <c r="C437" s="25"/>
      <c r="D437" s="25"/>
    </row>
    <row r="438" spans="3:4" x14ac:dyDescent="0.2">
      <c r="C438" s="25"/>
      <c r="D438" s="25"/>
    </row>
    <row r="439" spans="3:4" x14ac:dyDescent="0.2">
      <c r="C439" s="25"/>
      <c r="D439" s="25"/>
    </row>
    <row r="440" spans="3:4" x14ac:dyDescent="0.2">
      <c r="C440" s="25"/>
      <c r="D440" s="25"/>
    </row>
    <row r="441" spans="3:4" x14ac:dyDescent="0.2">
      <c r="C441" s="25"/>
      <c r="D441" s="25"/>
    </row>
    <row r="442" spans="3:4" x14ac:dyDescent="0.2">
      <c r="C442" s="25"/>
      <c r="D442" s="25"/>
    </row>
    <row r="443" spans="3:4" x14ac:dyDescent="0.2">
      <c r="C443" s="25"/>
      <c r="D443" s="25"/>
    </row>
    <row r="444" spans="3:4" x14ac:dyDescent="0.2">
      <c r="C444" s="25"/>
      <c r="D444" s="25"/>
    </row>
    <row r="445" spans="3:4" x14ac:dyDescent="0.2">
      <c r="C445" s="25"/>
      <c r="D445" s="25"/>
    </row>
    <row r="446" spans="3:4" x14ac:dyDescent="0.2">
      <c r="C446" s="25"/>
      <c r="D446" s="25"/>
    </row>
    <row r="447" spans="3:4" x14ac:dyDescent="0.2">
      <c r="C447" s="25"/>
      <c r="D447" s="25"/>
    </row>
    <row r="448" spans="3:4" x14ac:dyDescent="0.2">
      <c r="C448" s="25"/>
      <c r="D448" s="25"/>
    </row>
    <row r="449" spans="3:4" x14ac:dyDescent="0.2">
      <c r="C449" s="25"/>
      <c r="D449" s="25"/>
    </row>
    <row r="450" spans="3:4" x14ac:dyDescent="0.2">
      <c r="C450" s="25"/>
      <c r="D450" s="25"/>
    </row>
    <row r="451" spans="3:4" x14ac:dyDescent="0.2">
      <c r="C451" s="25"/>
      <c r="D451" s="25"/>
    </row>
    <row r="452" spans="3:4" x14ac:dyDescent="0.2">
      <c r="C452" s="25"/>
      <c r="D452" s="25"/>
    </row>
    <row r="453" spans="3:4" x14ac:dyDescent="0.2">
      <c r="C453" s="25"/>
      <c r="D453" s="25"/>
    </row>
    <row r="454" spans="3:4" x14ac:dyDescent="0.2">
      <c r="C454" s="25"/>
      <c r="D454" s="25"/>
    </row>
    <row r="455" spans="3:4" x14ac:dyDescent="0.2">
      <c r="C455" s="25"/>
      <c r="D455" s="25"/>
    </row>
    <row r="456" spans="3:4" x14ac:dyDescent="0.2">
      <c r="C456" s="25"/>
      <c r="D456" s="25"/>
    </row>
    <row r="457" spans="3:4" x14ac:dyDescent="0.2">
      <c r="C457" s="25"/>
      <c r="D457" s="25"/>
    </row>
    <row r="458" spans="3:4" x14ac:dyDescent="0.2">
      <c r="C458" s="25"/>
      <c r="D458" s="25"/>
    </row>
    <row r="459" spans="3:4" x14ac:dyDescent="0.2">
      <c r="C459" s="25"/>
      <c r="D459" s="25"/>
    </row>
    <row r="460" spans="3:4" x14ac:dyDescent="0.2">
      <c r="C460" s="25"/>
      <c r="D460" s="25"/>
    </row>
    <row r="461" spans="3:4" x14ac:dyDescent="0.2">
      <c r="C461" s="25"/>
      <c r="D461" s="25"/>
    </row>
    <row r="462" spans="3:4" x14ac:dyDescent="0.2">
      <c r="C462" s="25"/>
      <c r="D462" s="25"/>
    </row>
    <row r="463" spans="3:4" x14ac:dyDescent="0.2">
      <c r="C463" s="25"/>
      <c r="D463" s="25"/>
    </row>
    <row r="464" spans="3:4" x14ac:dyDescent="0.2">
      <c r="C464" s="25"/>
      <c r="D464" s="25"/>
    </row>
    <row r="465" spans="3:4" x14ac:dyDescent="0.2">
      <c r="C465" s="25"/>
      <c r="D465" s="25"/>
    </row>
    <row r="466" spans="3:4" x14ac:dyDescent="0.2">
      <c r="C466" s="25"/>
      <c r="D466" s="25"/>
    </row>
    <row r="467" spans="3:4" x14ac:dyDescent="0.2">
      <c r="C467" s="25"/>
      <c r="D467" s="25"/>
    </row>
    <row r="468" spans="3:4" x14ac:dyDescent="0.2">
      <c r="C468" s="25"/>
      <c r="D468" s="25"/>
    </row>
    <row r="469" spans="3:4" x14ac:dyDescent="0.2">
      <c r="C469" s="25"/>
      <c r="D469" s="25"/>
    </row>
    <row r="470" spans="3:4" x14ac:dyDescent="0.2">
      <c r="C470" s="25"/>
      <c r="D470" s="25"/>
    </row>
    <row r="471" spans="3:4" x14ac:dyDescent="0.2">
      <c r="C471" s="25"/>
      <c r="D471" s="25"/>
    </row>
    <row r="472" spans="3:4" x14ac:dyDescent="0.2">
      <c r="C472" s="25"/>
      <c r="D472" s="25"/>
    </row>
    <row r="473" spans="3:4" x14ac:dyDescent="0.2">
      <c r="C473" s="25"/>
      <c r="D473" s="25"/>
    </row>
    <row r="474" spans="3:4" x14ac:dyDescent="0.2">
      <c r="C474" s="25"/>
      <c r="D474" s="25"/>
    </row>
    <row r="475" spans="3:4" x14ac:dyDescent="0.2">
      <c r="C475" s="25"/>
      <c r="D475" s="25"/>
    </row>
    <row r="476" spans="3:4" x14ac:dyDescent="0.2">
      <c r="C476" s="25"/>
      <c r="D476" s="25"/>
    </row>
    <row r="477" spans="3:4" x14ac:dyDescent="0.2">
      <c r="C477" s="25"/>
      <c r="D477" s="25"/>
    </row>
    <row r="478" spans="3:4" x14ac:dyDescent="0.2">
      <c r="C478" s="25"/>
      <c r="D478" s="25"/>
    </row>
    <row r="479" spans="3:4" x14ac:dyDescent="0.2">
      <c r="C479" s="25"/>
      <c r="D479" s="25"/>
    </row>
    <row r="480" spans="3:4" x14ac:dyDescent="0.2">
      <c r="C480" s="25"/>
      <c r="D480" s="25"/>
    </row>
    <row r="481" spans="3:4" x14ac:dyDescent="0.2">
      <c r="C481" s="25"/>
      <c r="D481" s="25"/>
    </row>
    <row r="482" spans="3:4" x14ac:dyDescent="0.2">
      <c r="C482" s="25"/>
      <c r="D482" s="25"/>
    </row>
    <row r="483" spans="3:4" x14ac:dyDescent="0.2">
      <c r="C483" s="25"/>
      <c r="D483" s="25"/>
    </row>
    <row r="484" spans="3:4" x14ac:dyDescent="0.2">
      <c r="C484" s="25"/>
      <c r="D484" s="25"/>
    </row>
    <row r="485" spans="3:4" x14ac:dyDescent="0.2">
      <c r="C485" s="25"/>
      <c r="D485" s="25"/>
    </row>
    <row r="486" spans="3:4" x14ac:dyDescent="0.2">
      <c r="C486" s="25"/>
      <c r="D486" s="25"/>
    </row>
    <row r="487" spans="3:4" x14ac:dyDescent="0.2">
      <c r="C487" s="25"/>
      <c r="D487" s="25"/>
    </row>
    <row r="488" spans="3:4" x14ac:dyDescent="0.2">
      <c r="C488" s="25"/>
      <c r="D488" s="25"/>
    </row>
    <row r="489" spans="3:4" x14ac:dyDescent="0.2">
      <c r="C489" s="25"/>
      <c r="D489" s="25"/>
    </row>
    <row r="490" spans="3:4" x14ac:dyDescent="0.2">
      <c r="C490" s="25"/>
      <c r="D490" s="25"/>
    </row>
    <row r="491" spans="3:4" x14ac:dyDescent="0.2">
      <c r="C491" s="25"/>
      <c r="D491" s="25"/>
    </row>
    <row r="492" spans="3:4" x14ac:dyDescent="0.2">
      <c r="C492" s="25"/>
      <c r="D492" s="25"/>
    </row>
    <row r="493" spans="3:4" x14ac:dyDescent="0.2">
      <c r="C493" s="25"/>
      <c r="D493" s="25"/>
    </row>
    <row r="494" spans="3:4" x14ac:dyDescent="0.2">
      <c r="C494" s="25"/>
      <c r="D494" s="25"/>
    </row>
    <row r="495" spans="3:4" x14ac:dyDescent="0.2">
      <c r="C495" s="25"/>
      <c r="D495" s="25"/>
    </row>
    <row r="496" spans="3:4" x14ac:dyDescent="0.2">
      <c r="C496" s="25"/>
      <c r="D496" s="25"/>
    </row>
    <row r="497" spans="3:4" x14ac:dyDescent="0.2">
      <c r="C497" s="25"/>
      <c r="D497" s="25"/>
    </row>
    <row r="498" spans="3:4" x14ac:dyDescent="0.2">
      <c r="C498" s="25"/>
      <c r="D498" s="25"/>
    </row>
    <row r="499" spans="3:4" x14ac:dyDescent="0.2">
      <c r="C499" s="25"/>
      <c r="D499" s="25"/>
    </row>
    <row r="500" spans="3:4" x14ac:dyDescent="0.2">
      <c r="C500" s="25"/>
      <c r="D500" s="25"/>
    </row>
    <row r="501" spans="3:4" x14ac:dyDescent="0.2">
      <c r="C501" s="25"/>
      <c r="D501" s="25"/>
    </row>
    <row r="502" spans="3:4" x14ac:dyDescent="0.2">
      <c r="C502" s="25"/>
      <c r="D502" s="25"/>
    </row>
    <row r="503" spans="3:4" x14ac:dyDescent="0.2">
      <c r="C503" s="25"/>
      <c r="D503" s="25"/>
    </row>
    <row r="504" spans="3:4" x14ac:dyDescent="0.2">
      <c r="C504" s="25"/>
      <c r="D504" s="25"/>
    </row>
    <row r="505" spans="3:4" x14ac:dyDescent="0.2">
      <c r="C505" s="25"/>
      <c r="D505" s="25"/>
    </row>
    <row r="506" spans="3:4" x14ac:dyDescent="0.2">
      <c r="C506" s="25"/>
      <c r="D506" s="25"/>
    </row>
    <row r="507" spans="3:4" x14ac:dyDescent="0.2">
      <c r="C507" s="25"/>
      <c r="D507" s="25"/>
    </row>
    <row r="508" spans="3:4" x14ac:dyDescent="0.2">
      <c r="C508" s="25"/>
      <c r="D508" s="25"/>
    </row>
    <row r="509" spans="3:4" x14ac:dyDescent="0.2">
      <c r="C509" s="25"/>
      <c r="D509" s="25"/>
    </row>
    <row r="510" spans="3:4" x14ac:dyDescent="0.2">
      <c r="C510" s="25"/>
      <c r="D510" s="25"/>
    </row>
    <row r="511" spans="3:4" x14ac:dyDescent="0.2">
      <c r="C511" s="25"/>
      <c r="D511" s="25"/>
    </row>
    <row r="512" spans="3:4" x14ac:dyDescent="0.2">
      <c r="C512" s="25"/>
      <c r="D512" s="25"/>
    </row>
    <row r="513" spans="3:4" x14ac:dyDescent="0.2">
      <c r="C513" s="25"/>
      <c r="D513" s="25"/>
    </row>
    <row r="514" spans="3:4" x14ac:dyDescent="0.2">
      <c r="C514" s="25"/>
      <c r="D514" s="25"/>
    </row>
    <row r="515" spans="3:4" x14ac:dyDescent="0.2">
      <c r="C515" s="25"/>
      <c r="D515" s="25"/>
    </row>
    <row r="516" spans="3:4" x14ac:dyDescent="0.2">
      <c r="C516" s="25"/>
      <c r="D516" s="25"/>
    </row>
    <row r="517" spans="3:4" x14ac:dyDescent="0.2">
      <c r="C517" s="25"/>
      <c r="D517" s="25"/>
    </row>
    <row r="518" spans="3:4" x14ac:dyDescent="0.2">
      <c r="C518" s="25"/>
      <c r="D518" s="25"/>
    </row>
    <row r="519" spans="3:4" x14ac:dyDescent="0.2">
      <c r="C519" s="25"/>
      <c r="D519" s="25"/>
    </row>
    <row r="520" spans="3:4" x14ac:dyDescent="0.2">
      <c r="C520" s="25"/>
      <c r="D520" s="25"/>
    </row>
    <row r="521" spans="3:4" x14ac:dyDescent="0.2">
      <c r="C521" s="25"/>
      <c r="D521" s="25"/>
    </row>
    <row r="522" spans="3:4" x14ac:dyDescent="0.2">
      <c r="C522" s="25"/>
      <c r="D522" s="25"/>
    </row>
    <row r="523" spans="3:4" x14ac:dyDescent="0.2">
      <c r="C523" s="25"/>
      <c r="D523" s="25"/>
    </row>
    <row r="524" spans="3:4" x14ac:dyDescent="0.2">
      <c r="C524" s="25"/>
      <c r="D524" s="25"/>
    </row>
    <row r="525" spans="3:4" x14ac:dyDescent="0.2">
      <c r="C525" s="25"/>
      <c r="D525" s="25"/>
    </row>
    <row r="526" spans="3:4" x14ac:dyDescent="0.2">
      <c r="C526" s="25"/>
      <c r="D526" s="25"/>
    </row>
    <row r="527" spans="3:4" x14ac:dyDescent="0.2">
      <c r="C527" s="25"/>
      <c r="D527" s="25"/>
    </row>
    <row r="528" spans="3:4" x14ac:dyDescent="0.2">
      <c r="C528" s="25"/>
      <c r="D528" s="25"/>
    </row>
    <row r="529" spans="3:4" x14ac:dyDescent="0.2">
      <c r="C529" s="25"/>
      <c r="D529" s="25"/>
    </row>
    <row r="530" spans="3:4" x14ac:dyDescent="0.2">
      <c r="C530" s="25"/>
      <c r="D530" s="25"/>
    </row>
    <row r="531" spans="3:4" x14ac:dyDescent="0.2">
      <c r="C531" s="25"/>
      <c r="D531" s="25"/>
    </row>
    <row r="532" spans="3:4" x14ac:dyDescent="0.2">
      <c r="C532" s="25"/>
      <c r="D532" s="25"/>
    </row>
    <row r="533" spans="3:4" x14ac:dyDescent="0.2">
      <c r="C533" s="25"/>
      <c r="D533" s="25"/>
    </row>
    <row r="534" spans="3:4" x14ac:dyDescent="0.2">
      <c r="C534" s="25"/>
      <c r="D534" s="25"/>
    </row>
    <row r="535" spans="3:4" x14ac:dyDescent="0.2">
      <c r="C535" s="25"/>
      <c r="D535" s="25"/>
    </row>
    <row r="536" spans="3:4" x14ac:dyDescent="0.2">
      <c r="C536" s="25"/>
      <c r="D536" s="25"/>
    </row>
    <row r="537" spans="3:4" x14ac:dyDescent="0.2">
      <c r="C537" s="25"/>
      <c r="D537" s="25"/>
    </row>
    <row r="538" spans="3:4" x14ac:dyDescent="0.2">
      <c r="C538" s="25"/>
      <c r="D538" s="25"/>
    </row>
    <row r="539" spans="3:4" x14ac:dyDescent="0.2">
      <c r="C539" s="25"/>
      <c r="D539" s="25"/>
    </row>
    <row r="540" spans="3:4" x14ac:dyDescent="0.2">
      <c r="C540" s="25"/>
      <c r="D540" s="25"/>
    </row>
    <row r="541" spans="3:4" x14ac:dyDescent="0.2">
      <c r="C541" s="25"/>
      <c r="D541" s="25"/>
    </row>
    <row r="542" spans="3:4" x14ac:dyDescent="0.2">
      <c r="C542" s="25"/>
      <c r="D542" s="25"/>
    </row>
    <row r="543" spans="3:4" x14ac:dyDescent="0.2">
      <c r="C543" s="25"/>
      <c r="D543" s="25"/>
    </row>
    <row r="544" spans="3:4" x14ac:dyDescent="0.2">
      <c r="C544" s="25"/>
      <c r="D544" s="25"/>
    </row>
    <row r="545" spans="3:4" x14ac:dyDescent="0.2">
      <c r="C545" s="25"/>
      <c r="D545" s="25"/>
    </row>
    <row r="546" spans="3:4" x14ac:dyDescent="0.2">
      <c r="C546" s="25"/>
      <c r="D546" s="25"/>
    </row>
    <row r="547" spans="3:4" x14ac:dyDescent="0.2">
      <c r="C547" s="25"/>
      <c r="D547" s="25"/>
    </row>
    <row r="548" spans="3:4" x14ac:dyDescent="0.2">
      <c r="C548" s="25"/>
      <c r="D548" s="25"/>
    </row>
    <row r="549" spans="3:4" x14ac:dyDescent="0.2">
      <c r="C549" s="25"/>
      <c r="D549" s="25"/>
    </row>
    <row r="550" spans="3:4" x14ac:dyDescent="0.2">
      <c r="C550" s="25"/>
      <c r="D550" s="25"/>
    </row>
    <row r="551" spans="3:4" x14ac:dyDescent="0.2">
      <c r="C551" s="25"/>
      <c r="D551" s="25"/>
    </row>
    <row r="552" spans="3:4" x14ac:dyDescent="0.2">
      <c r="C552" s="25"/>
      <c r="D552" s="25"/>
    </row>
    <row r="553" spans="3:4" x14ac:dyDescent="0.2">
      <c r="C553" s="25"/>
      <c r="D553" s="25"/>
    </row>
    <row r="554" spans="3:4" x14ac:dyDescent="0.2">
      <c r="C554" s="25"/>
      <c r="D554" s="25"/>
    </row>
    <row r="555" spans="3:4" x14ac:dyDescent="0.2">
      <c r="C555" s="25"/>
      <c r="D555" s="25"/>
    </row>
    <row r="556" spans="3:4" x14ac:dyDescent="0.2">
      <c r="C556" s="25"/>
      <c r="D556" s="25"/>
    </row>
    <row r="557" spans="3:4" x14ac:dyDescent="0.2">
      <c r="C557" s="25"/>
      <c r="D557" s="25"/>
    </row>
    <row r="558" spans="3:4" x14ac:dyDescent="0.2">
      <c r="C558" s="25"/>
      <c r="D558" s="25"/>
    </row>
    <row r="559" spans="3:4" x14ac:dyDescent="0.2">
      <c r="C559" s="25"/>
      <c r="D559" s="25"/>
    </row>
    <row r="560" spans="3:4" x14ac:dyDescent="0.2">
      <c r="C560" s="25"/>
      <c r="D560" s="25"/>
    </row>
    <row r="561" spans="3:4" x14ac:dyDescent="0.2">
      <c r="C561" s="25"/>
      <c r="D561" s="25"/>
    </row>
    <row r="562" spans="3:4" x14ac:dyDescent="0.2">
      <c r="C562" s="25"/>
      <c r="D562" s="25"/>
    </row>
    <row r="563" spans="3:4" x14ac:dyDescent="0.2">
      <c r="C563" s="25"/>
      <c r="D563" s="25"/>
    </row>
    <row r="564" spans="3:4" x14ac:dyDescent="0.2">
      <c r="C564" s="25"/>
      <c r="D564" s="25"/>
    </row>
    <row r="565" spans="3:4" x14ac:dyDescent="0.2">
      <c r="C565" s="25"/>
      <c r="D565" s="25"/>
    </row>
    <row r="566" spans="3:4" x14ac:dyDescent="0.2">
      <c r="C566" s="25"/>
      <c r="D566" s="25"/>
    </row>
    <row r="567" spans="3:4" x14ac:dyDescent="0.2">
      <c r="C567" s="25"/>
      <c r="D567" s="25"/>
    </row>
    <row r="568" spans="3:4" x14ac:dyDescent="0.2">
      <c r="C568" s="25"/>
      <c r="D568" s="25"/>
    </row>
    <row r="569" spans="3:4" x14ac:dyDescent="0.2">
      <c r="C569" s="25"/>
      <c r="D569" s="25"/>
    </row>
    <row r="570" spans="3:4" x14ac:dyDescent="0.2">
      <c r="C570" s="25"/>
      <c r="D570" s="25"/>
    </row>
    <row r="571" spans="3:4" x14ac:dyDescent="0.2">
      <c r="C571" s="25"/>
      <c r="D571" s="25"/>
    </row>
    <row r="572" spans="3:4" x14ac:dyDescent="0.2">
      <c r="C572" s="25"/>
      <c r="D572" s="25"/>
    </row>
    <row r="573" spans="3:4" x14ac:dyDescent="0.2">
      <c r="C573" s="25"/>
      <c r="D573" s="25"/>
    </row>
    <row r="574" spans="3:4" x14ac:dyDescent="0.2">
      <c r="C574" s="25"/>
      <c r="D574" s="25"/>
    </row>
    <row r="575" spans="3:4" x14ac:dyDescent="0.2">
      <c r="C575" s="25"/>
      <c r="D575" s="25"/>
    </row>
    <row r="576" spans="3:4" x14ac:dyDescent="0.2">
      <c r="C576" s="25"/>
      <c r="D576" s="25"/>
    </row>
    <row r="577" spans="3:4" x14ac:dyDescent="0.2">
      <c r="C577" s="25"/>
      <c r="D577" s="25"/>
    </row>
    <row r="578" spans="3:4" x14ac:dyDescent="0.2">
      <c r="C578" s="25"/>
      <c r="D578" s="25"/>
    </row>
    <row r="579" spans="3:4" x14ac:dyDescent="0.2">
      <c r="C579" s="25"/>
      <c r="D579" s="25"/>
    </row>
    <row r="580" spans="3:4" x14ac:dyDescent="0.2">
      <c r="C580" s="25"/>
      <c r="D580" s="25"/>
    </row>
    <row r="581" spans="3:4" x14ac:dyDescent="0.2">
      <c r="C581" s="25"/>
      <c r="D581" s="25"/>
    </row>
    <row r="582" spans="3:4" x14ac:dyDescent="0.2">
      <c r="C582" s="25"/>
      <c r="D582" s="25"/>
    </row>
    <row r="583" spans="3:4" x14ac:dyDescent="0.2">
      <c r="C583" s="25"/>
      <c r="D583" s="25"/>
    </row>
    <row r="584" spans="3:4" x14ac:dyDescent="0.2">
      <c r="C584" s="25"/>
      <c r="D584" s="25"/>
    </row>
    <row r="585" spans="3:4" x14ac:dyDescent="0.2">
      <c r="C585" s="25"/>
      <c r="D585" s="25"/>
    </row>
    <row r="586" spans="3:4" x14ac:dyDescent="0.2">
      <c r="C586" s="25"/>
      <c r="D586" s="25"/>
    </row>
    <row r="587" spans="3:4" x14ac:dyDescent="0.2">
      <c r="C587" s="25"/>
      <c r="D587" s="25"/>
    </row>
    <row r="588" spans="3:4" x14ac:dyDescent="0.2">
      <c r="C588" s="25"/>
      <c r="D588" s="25"/>
    </row>
    <row r="589" spans="3:4" x14ac:dyDescent="0.2">
      <c r="C589" s="25"/>
      <c r="D589" s="25"/>
    </row>
    <row r="590" spans="3:4" x14ac:dyDescent="0.2">
      <c r="C590" s="25"/>
      <c r="D590" s="25"/>
    </row>
    <row r="591" spans="3:4" x14ac:dyDescent="0.2">
      <c r="C591" s="25"/>
      <c r="D591" s="25"/>
    </row>
    <row r="592" spans="3:4" x14ac:dyDescent="0.2">
      <c r="C592" s="25"/>
      <c r="D592" s="25"/>
    </row>
    <row r="593" spans="3:4" x14ac:dyDescent="0.2">
      <c r="C593" s="25"/>
      <c r="D593" s="25"/>
    </row>
    <row r="594" spans="3:4" x14ac:dyDescent="0.2">
      <c r="C594" s="25"/>
      <c r="D594" s="25"/>
    </row>
    <row r="595" spans="3:4" x14ac:dyDescent="0.2">
      <c r="C595" s="25"/>
      <c r="D595" s="25"/>
    </row>
    <row r="596" spans="3:4" x14ac:dyDescent="0.2">
      <c r="C596" s="25"/>
      <c r="D596" s="25"/>
    </row>
    <row r="597" spans="3:4" x14ac:dyDescent="0.2">
      <c r="C597" s="25"/>
      <c r="D597" s="25"/>
    </row>
    <row r="598" spans="3:4" x14ac:dyDescent="0.2">
      <c r="C598" s="25"/>
      <c r="D598" s="25"/>
    </row>
    <row r="599" spans="3:4" x14ac:dyDescent="0.2">
      <c r="C599" s="25"/>
      <c r="D599" s="25"/>
    </row>
    <row r="600" spans="3:4" x14ac:dyDescent="0.2">
      <c r="C600" s="25"/>
      <c r="D600" s="25"/>
    </row>
    <row r="601" spans="3:4" x14ac:dyDescent="0.2">
      <c r="C601" s="25"/>
      <c r="D601" s="25"/>
    </row>
    <row r="602" spans="3:4" x14ac:dyDescent="0.2">
      <c r="C602" s="25"/>
      <c r="D602" s="25"/>
    </row>
    <row r="603" spans="3:4" x14ac:dyDescent="0.2">
      <c r="C603" s="25"/>
      <c r="D603" s="25"/>
    </row>
    <row r="604" spans="3:4" x14ac:dyDescent="0.2">
      <c r="C604" s="25"/>
      <c r="D604" s="25"/>
    </row>
    <row r="605" spans="3:4" x14ac:dyDescent="0.2">
      <c r="C605" s="25"/>
      <c r="D605" s="25"/>
    </row>
    <row r="606" spans="3:4" x14ac:dyDescent="0.2">
      <c r="C606" s="25"/>
      <c r="D606" s="25"/>
    </row>
    <row r="607" spans="3:4" x14ac:dyDescent="0.2">
      <c r="C607" s="25"/>
      <c r="D607" s="25"/>
    </row>
    <row r="608" spans="3:4" x14ac:dyDescent="0.2">
      <c r="C608" s="25"/>
      <c r="D608" s="25"/>
    </row>
    <row r="609" spans="3:4" x14ac:dyDescent="0.2">
      <c r="C609" s="25"/>
      <c r="D609" s="25"/>
    </row>
    <row r="610" spans="3:4" x14ac:dyDescent="0.2">
      <c r="C610" s="25"/>
      <c r="D610" s="25"/>
    </row>
    <row r="611" spans="3:4" x14ac:dyDescent="0.2">
      <c r="C611" s="25"/>
      <c r="D611" s="25"/>
    </row>
    <row r="612" spans="3:4" x14ac:dyDescent="0.2">
      <c r="C612" s="25"/>
      <c r="D612" s="25"/>
    </row>
    <row r="613" spans="3:4" x14ac:dyDescent="0.2">
      <c r="C613" s="25"/>
      <c r="D613" s="25"/>
    </row>
    <row r="614" spans="3:4" x14ac:dyDescent="0.2">
      <c r="C614" s="25"/>
      <c r="D614" s="25"/>
    </row>
    <row r="615" spans="3:4" x14ac:dyDescent="0.2">
      <c r="C615" s="25"/>
      <c r="D615" s="25"/>
    </row>
    <row r="616" spans="3:4" x14ac:dyDescent="0.2">
      <c r="C616" s="25"/>
      <c r="D616" s="25"/>
    </row>
    <row r="617" spans="3:4" x14ac:dyDescent="0.2">
      <c r="C617" s="25"/>
      <c r="D617" s="25"/>
    </row>
    <row r="618" spans="3:4" x14ac:dyDescent="0.2">
      <c r="C618" s="25"/>
      <c r="D618" s="25"/>
    </row>
    <row r="619" spans="3:4" x14ac:dyDescent="0.2">
      <c r="C619" s="25"/>
      <c r="D619" s="25"/>
    </row>
    <row r="620" spans="3:4" x14ac:dyDescent="0.2">
      <c r="C620" s="25"/>
      <c r="D620" s="25"/>
    </row>
    <row r="621" spans="3:4" x14ac:dyDescent="0.2">
      <c r="C621" s="25"/>
      <c r="D621" s="25"/>
    </row>
    <row r="622" spans="3:4" x14ac:dyDescent="0.2">
      <c r="C622" s="25"/>
      <c r="D622" s="25"/>
    </row>
    <row r="623" spans="3:4" x14ac:dyDescent="0.2">
      <c r="C623" s="25"/>
      <c r="D623" s="25"/>
    </row>
    <row r="624" spans="3:4" x14ac:dyDescent="0.2">
      <c r="C624" s="25"/>
      <c r="D624" s="25"/>
    </row>
    <row r="625" spans="3:4" x14ac:dyDescent="0.2">
      <c r="C625" s="25"/>
      <c r="D625" s="25"/>
    </row>
    <row r="626" spans="3:4" x14ac:dyDescent="0.2">
      <c r="C626" s="25"/>
      <c r="D626" s="25"/>
    </row>
    <row r="627" spans="3:4" x14ac:dyDescent="0.2">
      <c r="C627" s="25"/>
      <c r="D627" s="25"/>
    </row>
    <row r="628" spans="3:4" x14ac:dyDescent="0.2">
      <c r="C628" s="25"/>
      <c r="D628" s="25"/>
    </row>
    <row r="629" spans="3:4" x14ac:dyDescent="0.2">
      <c r="C629" s="25"/>
      <c r="D629" s="25"/>
    </row>
    <row r="630" spans="3:4" x14ac:dyDescent="0.2">
      <c r="C630" s="25"/>
      <c r="D630" s="25"/>
    </row>
    <row r="631" spans="3:4" x14ac:dyDescent="0.2">
      <c r="C631" s="25"/>
      <c r="D631" s="25"/>
    </row>
    <row r="632" spans="3:4" x14ac:dyDescent="0.2">
      <c r="C632" s="25"/>
      <c r="D632" s="25"/>
    </row>
    <row r="633" spans="3:4" x14ac:dyDescent="0.2">
      <c r="C633" s="25"/>
      <c r="D633" s="25"/>
    </row>
    <row r="634" spans="3:4" x14ac:dyDescent="0.2">
      <c r="C634" s="25"/>
      <c r="D634" s="25"/>
    </row>
    <row r="635" spans="3:4" x14ac:dyDescent="0.2">
      <c r="C635" s="25"/>
      <c r="D635" s="25"/>
    </row>
    <row r="636" spans="3:4" x14ac:dyDescent="0.2">
      <c r="C636" s="25"/>
      <c r="D636" s="25"/>
    </row>
    <row r="637" spans="3:4" x14ac:dyDescent="0.2">
      <c r="C637" s="25"/>
      <c r="D637" s="25"/>
    </row>
    <row r="638" spans="3:4" x14ac:dyDescent="0.2">
      <c r="C638" s="25"/>
      <c r="D638" s="25"/>
    </row>
    <row r="639" spans="3:4" x14ac:dyDescent="0.2">
      <c r="C639" s="25"/>
      <c r="D639" s="25"/>
    </row>
    <row r="640" spans="3:4" x14ac:dyDescent="0.2">
      <c r="C640" s="25"/>
      <c r="D640" s="25"/>
    </row>
    <row r="641" spans="3:4" x14ac:dyDescent="0.2">
      <c r="C641" s="25"/>
      <c r="D641" s="25"/>
    </row>
    <row r="642" spans="3:4" x14ac:dyDescent="0.2">
      <c r="C642" s="25"/>
      <c r="D642" s="25"/>
    </row>
    <row r="643" spans="3:4" x14ac:dyDescent="0.2">
      <c r="C643" s="25"/>
      <c r="D643" s="25"/>
    </row>
    <row r="644" spans="3:4" x14ac:dyDescent="0.2">
      <c r="C644" s="25"/>
      <c r="D644" s="25"/>
    </row>
    <row r="645" spans="3:4" x14ac:dyDescent="0.2">
      <c r="C645" s="25"/>
      <c r="D645" s="25"/>
    </row>
    <row r="646" spans="3:4" x14ac:dyDescent="0.2">
      <c r="C646" s="25"/>
      <c r="D646" s="25"/>
    </row>
    <row r="647" spans="3:4" x14ac:dyDescent="0.2">
      <c r="C647" s="25"/>
      <c r="D647" s="25"/>
    </row>
    <row r="648" spans="3:4" x14ac:dyDescent="0.2">
      <c r="C648" s="25"/>
      <c r="D648" s="25"/>
    </row>
    <row r="649" spans="3:4" x14ac:dyDescent="0.2">
      <c r="C649" s="25"/>
      <c r="D649" s="25"/>
    </row>
    <row r="650" spans="3:4" x14ac:dyDescent="0.2">
      <c r="C650" s="25"/>
      <c r="D650" s="25"/>
    </row>
    <row r="651" spans="3:4" x14ac:dyDescent="0.2">
      <c r="C651" s="25"/>
      <c r="D651" s="25"/>
    </row>
    <row r="652" spans="3:4" x14ac:dyDescent="0.2">
      <c r="C652" s="25"/>
      <c r="D652" s="25"/>
    </row>
    <row r="653" spans="3:4" x14ac:dyDescent="0.2">
      <c r="C653" s="25"/>
      <c r="D653" s="25"/>
    </row>
    <row r="654" spans="3:4" x14ac:dyDescent="0.2">
      <c r="C654" s="25"/>
      <c r="D654" s="25"/>
    </row>
    <row r="655" spans="3:4" x14ac:dyDescent="0.2">
      <c r="C655" s="25"/>
      <c r="D655" s="25"/>
    </row>
    <row r="656" spans="3:4" x14ac:dyDescent="0.2">
      <c r="C656" s="25"/>
      <c r="D656" s="25"/>
    </row>
    <row r="657" spans="3:4" x14ac:dyDescent="0.2">
      <c r="C657" s="25"/>
      <c r="D657" s="25"/>
    </row>
    <row r="658" spans="3:4" x14ac:dyDescent="0.2">
      <c r="C658" s="25"/>
      <c r="D658" s="25"/>
    </row>
    <row r="659" spans="3:4" x14ac:dyDescent="0.2">
      <c r="C659" s="25"/>
      <c r="D659" s="25"/>
    </row>
    <row r="660" spans="3:4" x14ac:dyDescent="0.2">
      <c r="C660" s="25"/>
      <c r="D660" s="25"/>
    </row>
    <row r="661" spans="3:4" x14ac:dyDescent="0.2">
      <c r="C661" s="25"/>
      <c r="D661" s="25"/>
    </row>
    <row r="662" spans="3:4" x14ac:dyDescent="0.2">
      <c r="C662" s="25"/>
      <c r="D662" s="25"/>
    </row>
    <row r="663" spans="3:4" x14ac:dyDescent="0.2">
      <c r="C663" s="25"/>
      <c r="D663" s="25"/>
    </row>
    <row r="664" spans="3:4" x14ac:dyDescent="0.2">
      <c r="C664" s="25"/>
      <c r="D664" s="25"/>
    </row>
    <row r="665" spans="3:4" x14ac:dyDescent="0.2">
      <c r="C665" s="25"/>
      <c r="D665" s="25"/>
    </row>
    <row r="666" spans="3:4" x14ac:dyDescent="0.2">
      <c r="C666" s="25"/>
      <c r="D666" s="25"/>
    </row>
    <row r="667" spans="3:4" x14ac:dyDescent="0.2">
      <c r="C667" s="25"/>
      <c r="D667" s="25"/>
    </row>
    <row r="668" spans="3:4" x14ac:dyDescent="0.2">
      <c r="C668" s="25"/>
      <c r="D668" s="25"/>
    </row>
    <row r="669" spans="3:4" x14ac:dyDescent="0.2">
      <c r="C669" s="25"/>
      <c r="D669" s="25"/>
    </row>
    <row r="670" spans="3:4" x14ac:dyDescent="0.2">
      <c r="C670" s="25"/>
      <c r="D670" s="25"/>
    </row>
    <row r="671" spans="3:4" x14ac:dyDescent="0.2">
      <c r="C671" s="25"/>
      <c r="D671" s="25"/>
    </row>
    <row r="672" spans="3:4" x14ac:dyDescent="0.2">
      <c r="C672" s="25"/>
      <c r="D672" s="25"/>
    </row>
    <row r="673" spans="3:4" x14ac:dyDescent="0.2">
      <c r="C673" s="25"/>
      <c r="D673" s="25"/>
    </row>
    <row r="674" spans="3:4" x14ac:dyDescent="0.2">
      <c r="C674" s="25"/>
      <c r="D674" s="25"/>
    </row>
    <row r="675" spans="3:4" x14ac:dyDescent="0.2">
      <c r="C675" s="25"/>
      <c r="D675" s="25"/>
    </row>
    <row r="676" spans="3:4" x14ac:dyDescent="0.2">
      <c r="C676" s="25"/>
      <c r="D676" s="25"/>
    </row>
    <row r="677" spans="3:4" x14ac:dyDescent="0.2">
      <c r="C677" s="25"/>
      <c r="D677" s="25"/>
    </row>
    <row r="678" spans="3:4" x14ac:dyDescent="0.2">
      <c r="C678" s="25"/>
      <c r="D678" s="25"/>
    </row>
    <row r="679" spans="3:4" x14ac:dyDescent="0.2">
      <c r="C679" s="25"/>
      <c r="D679" s="25"/>
    </row>
    <row r="680" spans="3:4" x14ac:dyDescent="0.2">
      <c r="C680" s="25"/>
      <c r="D680" s="25"/>
    </row>
    <row r="681" spans="3:4" x14ac:dyDescent="0.2">
      <c r="C681" s="25"/>
      <c r="D681" s="25"/>
    </row>
    <row r="682" spans="3:4" x14ac:dyDescent="0.2">
      <c r="C682" s="25"/>
      <c r="D682" s="25"/>
    </row>
    <row r="683" spans="3:4" x14ac:dyDescent="0.2">
      <c r="C683" s="25"/>
      <c r="D683" s="25"/>
    </row>
    <row r="684" spans="3:4" x14ac:dyDescent="0.2">
      <c r="C684" s="25"/>
      <c r="D684" s="25"/>
    </row>
    <row r="685" spans="3:4" x14ac:dyDescent="0.2">
      <c r="C685" s="25"/>
      <c r="D685" s="25"/>
    </row>
    <row r="686" spans="3:4" x14ac:dyDescent="0.2">
      <c r="C686" s="25"/>
      <c r="D686" s="25"/>
    </row>
    <row r="687" spans="3:4" x14ac:dyDescent="0.2">
      <c r="C687" s="25"/>
      <c r="D687" s="25"/>
    </row>
    <row r="688" spans="3:4" x14ac:dyDescent="0.2">
      <c r="C688" s="25"/>
      <c r="D688" s="25"/>
    </row>
    <row r="689" spans="3:4" x14ac:dyDescent="0.2">
      <c r="C689" s="25"/>
      <c r="D689" s="25"/>
    </row>
    <row r="690" spans="3:4" x14ac:dyDescent="0.2">
      <c r="C690" s="25"/>
      <c r="D690" s="25"/>
    </row>
    <row r="691" spans="3:4" x14ac:dyDescent="0.2">
      <c r="C691" s="25"/>
      <c r="D691" s="25"/>
    </row>
    <row r="692" spans="3:4" x14ac:dyDescent="0.2">
      <c r="C692" s="25"/>
      <c r="D692" s="25"/>
    </row>
    <row r="693" spans="3:4" x14ac:dyDescent="0.2">
      <c r="C693" s="25"/>
      <c r="D693" s="25"/>
    </row>
    <row r="694" spans="3:4" x14ac:dyDescent="0.2">
      <c r="C694" s="25"/>
      <c r="D694" s="25"/>
    </row>
    <row r="695" spans="3:4" x14ac:dyDescent="0.2">
      <c r="C695" s="25"/>
      <c r="D695" s="25"/>
    </row>
    <row r="696" spans="3:4" x14ac:dyDescent="0.2">
      <c r="C696" s="25"/>
      <c r="D696" s="25"/>
    </row>
    <row r="697" spans="3:4" x14ac:dyDescent="0.2">
      <c r="C697" s="25"/>
      <c r="D697" s="25"/>
    </row>
    <row r="698" spans="3:4" x14ac:dyDescent="0.2">
      <c r="C698" s="25"/>
      <c r="D698" s="25"/>
    </row>
    <row r="699" spans="3:4" x14ac:dyDescent="0.2">
      <c r="C699" s="25"/>
      <c r="D699" s="25"/>
    </row>
    <row r="700" spans="3:4" x14ac:dyDescent="0.2">
      <c r="C700" s="25"/>
      <c r="D700" s="25"/>
    </row>
    <row r="701" spans="3:4" x14ac:dyDescent="0.2">
      <c r="C701" s="25"/>
      <c r="D701" s="25"/>
    </row>
    <row r="702" spans="3:4" x14ac:dyDescent="0.2">
      <c r="C702" s="25"/>
      <c r="D702" s="25"/>
    </row>
    <row r="703" spans="3:4" x14ac:dyDescent="0.2">
      <c r="C703" s="25"/>
      <c r="D703" s="25"/>
    </row>
    <row r="704" spans="3:4" x14ac:dyDescent="0.2">
      <c r="C704" s="25"/>
      <c r="D704" s="25"/>
    </row>
    <row r="705" spans="3:4" x14ac:dyDescent="0.2">
      <c r="C705" s="25"/>
      <c r="D705" s="25"/>
    </row>
    <row r="706" spans="3:4" x14ac:dyDescent="0.2">
      <c r="C706" s="25"/>
      <c r="D706" s="25"/>
    </row>
    <row r="707" spans="3:4" x14ac:dyDescent="0.2">
      <c r="C707" s="25"/>
      <c r="D707" s="25"/>
    </row>
    <row r="708" spans="3:4" x14ac:dyDescent="0.2">
      <c r="C708" s="25"/>
      <c r="D708" s="25"/>
    </row>
    <row r="709" spans="3:4" x14ac:dyDescent="0.2">
      <c r="C709" s="25"/>
      <c r="D709" s="25"/>
    </row>
    <row r="710" spans="3:4" x14ac:dyDescent="0.2">
      <c r="C710" s="25"/>
      <c r="D710" s="25"/>
    </row>
    <row r="711" spans="3:4" x14ac:dyDescent="0.2">
      <c r="C711" s="25"/>
      <c r="D711" s="25"/>
    </row>
    <row r="712" spans="3:4" x14ac:dyDescent="0.2">
      <c r="C712" s="25"/>
      <c r="D712" s="25"/>
    </row>
    <row r="713" spans="3:4" x14ac:dyDescent="0.2">
      <c r="C713" s="25"/>
      <c r="D713" s="25"/>
    </row>
    <row r="714" spans="3:4" x14ac:dyDescent="0.2">
      <c r="C714" s="25"/>
      <c r="D714" s="25"/>
    </row>
    <row r="715" spans="3:4" x14ac:dyDescent="0.2">
      <c r="C715" s="25"/>
      <c r="D715" s="25"/>
    </row>
    <row r="716" spans="3:4" x14ac:dyDescent="0.2">
      <c r="C716" s="25"/>
      <c r="D716" s="25"/>
    </row>
    <row r="717" spans="3:4" x14ac:dyDescent="0.2">
      <c r="C717" s="25"/>
      <c r="D717" s="25"/>
    </row>
    <row r="718" spans="3:4" x14ac:dyDescent="0.2">
      <c r="C718" s="25"/>
      <c r="D718" s="25"/>
    </row>
    <row r="719" spans="3:4" x14ac:dyDescent="0.2">
      <c r="C719" s="25"/>
      <c r="D719" s="25"/>
    </row>
    <row r="720" spans="3:4" x14ac:dyDescent="0.2">
      <c r="C720" s="25"/>
      <c r="D720" s="25"/>
    </row>
    <row r="721" spans="3:4" x14ac:dyDescent="0.2">
      <c r="C721" s="25"/>
      <c r="D721" s="25"/>
    </row>
    <row r="722" spans="3:4" x14ac:dyDescent="0.2">
      <c r="C722" s="25"/>
      <c r="D722" s="25"/>
    </row>
    <row r="723" spans="3:4" x14ac:dyDescent="0.2">
      <c r="C723" s="25"/>
      <c r="D723" s="25"/>
    </row>
    <row r="724" spans="3:4" x14ac:dyDescent="0.2">
      <c r="C724" s="25"/>
      <c r="D724" s="25"/>
    </row>
    <row r="725" spans="3:4" x14ac:dyDescent="0.2">
      <c r="C725" s="25"/>
      <c r="D725" s="25"/>
    </row>
    <row r="726" spans="3:4" x14ac:dyDescent="0.2">
      <c r="C726" s="25"/>
      <c r="D726" s="25"/>
    </row>
    <row r="727" spans="3:4" x14ac:dyDescent="0.2">
      <c r="C727" s="25"/>
      <c r="D727" s="25"/>
    </row>
    <row r="728" spans="3:4" x14ac:dyDescent="0.2">
      <c r="C728" s="25"/>
      <c r="D728" s="25"/>
    </row>
    <row r="729" spans="3:4" x14ac:dyDescent="0.2">
      <c r="C729" s="25"/>
      <c r="D729" s="25"/>
    </row>
    <row r="730" spans="3:4" x14ac:dyDescent="0.2">
      <c r="C730" s="25"/>
      <c r="D730" s="25"/>
    </row>
    <row r="731" spans="3:4" x14ac:dyDescent="0.2">
      <c r="C731" s="25"/>
      <c r="D731" s="25"/>
    </row>
    <row r="732" spans="3:4" x14ac:dyDescent="0.2">
      <c r="C732" s="25"/>
      <c r="D732" s="25"/>
    </row>
    <row r="733" spans="3:4" x14ac:dyDescent="0.2">
      <c r="C733" s="25"/>
      <c r="D733" s="25"/>
    </row>
    <row r="734" spans="3:4" x14ac:dyDescent="0.2">
      <c r="C734" s="25"/>
      <c r="D734" s="25"/>
    </row>
    <row r="735" spans="3:4" x14ac:dyDescent="0.2">
      <c r="C735" s="25"/>
      <c r="D735" s="25"/>
    </row>
    <row r="736" spans="3:4" x14ac:dyDescent="0.2">
      <c r="C736" s="25"/>
      <c r="D736" s="25"/>
    </row>
    <row r="737" spans="3:4" x14ac:dyDescent="0.2">
      <c r="C737" s="25"/>
      <c r="D737" s="25"/>
    </row>
    <row r="738" spans="3:4" x14ac:dyDescent="0.2">
      <c r="C738" s="25"/>
      <c r="D738" s="25"/>
    </row>
    <row r="739" spans="3:4" x14ac:dyDescent="0.2">
      <c r="C739" s="25"/>
      <c r="D739" s="25"/>
    </row>
    <row r="740" spans="3:4" x14ac:dyDescent="0.2">
      <c r="C740" s="25"/>
      <c r="D740" s="25"/>
    </row>
    <row r="741" spans="3:4" x14ac:dyDescent="0.2">
      <c r="C741" s="25"/>
      <c r="D741" s="25"/>
    </row>
    <row r="742" spans="3:4" x14ac:dyDescent="0.2">
      <c r="C742" s="25"/>
      <c r="D742" s="25"/>
    </row>
    <row r="743" spans="3:4" x14ac:dyDescent="0.2">
      <c r="C743" s="25"/>
      <c r="D743" s="25"/>
    </row>
    <row r="744" spans="3:4" x14ac:dyDescent="0.2">
      <c r="C744" s="25"/>
      <c r="D744" s="25"/>
    </row>
    <row r="745" spans="3:4" x14ac:dyDescent="0.2">
      <c r="C745" s="25"/>
      <c r="D745" s="25"/>
    </row>
    <row r="746" spans="3:4" x14ac:dyDescent="0.2">
      <c r="C746" s="25"/>
      <c r="D746" s="25"/>
    </row>
    <row r="747" spans="3:4" x14ac:dyDescent="0.2">
      <c r="C747" s="25"/>
      <c r="D747" s="25"/>
    </row>
    <row r="748" spans="3:4" x14ac:dyDescent="0.2">
      <c r="C748" s="25"/>
      <c r="D748" s="25"/>
    </row>
    <row r="749" spans="3:4" x14ac:dyDescent="0.2">
      <c r="C749" s="25"/>
      <c r="D749" s="25"/>
    </row>
    <row r="750" spans="3:4" x14ac:dyDescent="0.2">
      <c r="C750" s="25"/>
      <c r="D750" s="25"/>
    </row>
    <row r="751" spans="3:4" x14ac:dyDescent="0.2">
      <c r="C751" s="25"/>
      <c r="D751" s="25"/>
    </row>
    <row r="752" spans="3:4" x14ac:dyDescent="0.2">
      <c r="C752" s="25"/>
      <c r="D752" s="25"/>
    </row>
    <row r="753" spans="3:4" x14ac:dyDescent="0.2">
      <c r="C753" s="25"/>
      <c r="D753" s="25"/>
    </row>
    <row r="754" spans="3:4" x14ac:dyDescent="0.2">
      <c r="C754" s="25"/>
      <c r="D754" s="25"/>
    </row>
    <row r="755" spans="3:4" x14ac:dyDescent="0.2">
      <c r="C755" s="25"/>
      <c r="D755" s="25"/>
    </row>
    <row r="756" spans="3:4" x14ac:dyDescent="0.2">
      <c r="C756" s="25"/>
      <c r="D756" s="25"/>
    </row>
    <row r="757" spans="3:4" x14ac:dyDescent="0.2">
      <c r="C757" s="25"/>
      <c r="D757" s="25"/>
    </row>
    <row r="758" spans="3:4" x14ac:dyDescent="0.2">
      <c r="C758" s="25"/>
      <c r="D758" s="25"/>
    </row>
    <row r="759" spans="3:4" x14ac:dyDescent="0.2">
      <c r="C759" s="25"/>
      <c r="D759" s="25"/>
    </row>
    <row r="760" spans="3:4" x14ac:dyDescent="0.2">
      <c r="C760" s="25"/>
      <c r="D760" s="25"/>
    </row>
    <row r="761" spans="3:4" x14ac:dyDescent="0.2">
      <c r="C761" s="25"/>
      <c r="D761" s="25"/>
    </row>
    <row r="762" spans="3:4" x14ac:dyDescent="0.2">
      <c r="C762" s="25"/>
      <c r="D762" s="25"/>
    </row>
    <row r="763" spans="3:4" x14ac:dyDescent="0.2">
      <c r="C763" s="25"/>
      <c r="D763" s="25"/>
    </row>
    <row r="764" spans="3:4" x14ac:dyDescent="0.2">
      <c r="C764" s="25"/>
      <c r="D764" s="25"/>
    </row>
    <row r="765" spans="3:4" x14ac:dyDescent="0.2">
      <c r="C765" s="25"/>
      <c r="D765" s="25"/>
    </row>
    <row r="766" spans="3:4" x14ac:dyDescent="0.2">
      <c r="C766" s="25"/>
      <c r="D766" s="25"/>
    </row>
    <row r="767" spans="3:4" x14ac:dyDescent="0.2">
      <c r="C767" s="25"/>
      <c r="D767" s="25"/>
    </row>
    <row r="768" spans="3:4" x14ac:dyDescent="0.2">
      <c r="C768" s="25"/>
      <c r="D768" s="25"/>
    </row>
    <row r="769" spans="3:4" x14ac:dyDescent="0.2">
      <c r="C769" s="25"/>
      <c r="D769" s="25"/>
    </row>
    <row r="770" spans="3:4" x14ac:dyDescent="0.2">
      <c r="C770" s="25"/>
      <c r="D770" s="25"/>
    </row>
    <row r="771" spans="3:4" x14ac:dyDescent="0.2">
      <c r="C771" s="25"/>
      <c r="D771" s="25"/>
    </row>
    <row r="772" spans="3:4" x14ac:dyDescent="0.2">
      <c r="C772" s="25"/>
      <c r="D772" s="25"/>
    </row>
    <row r="773" spans="3:4" x14ac:dyDescent="0.2">
      <c r="C773" s="25"/>
      <c r="D773" s="25"/>
    </row>
    <row r="774" spans="3:4" x14ac:dyDescent="0.2">
      <c r="C774" s="25"/>
      <c r="D774" s="25"/>
    </row>
    <row r="775" spans="3:4" x14ac:dyDescent="0.2">
      <c r="C775" s="25"/>
      <c r="D775" s="25"/>
    </row>
    <row r="776" spans="3:4" x14ac:dyDescent="0.2">
      <c r="C776" s="25"/>
      <c r="D776" s="25"/>
    </row>
    <row r="777" spans="3:4" x14ac:dyDescent="0.2">
      <c r="C777" s="25"/>
      <c r="D777" s="25"/>
    </row>
    <row r="778" spans="3:4" x14ac:dyDescent="0.2">
      <c r="C778" s="25"/>
      <c r="D778" s="25"/>
    </row>
    <row r="779" spans="3:4" x14ac:dyDescent="0.2">
      <c r="C779" s="25"/>
      <c r="D779" s="25"/>
    </row>
    <row r="780" spans="3:4" x14ac:dyDescent="0.2">
      <c r="C780" s="25"/>
      <c r="D780" s="25"/>
    </row>
    <row r="781" spans="3:4" x14ac:dyDescent="0.2">
      <c r="C781" s="25"/>
      <c r="D781" s="25"/>
    </row>
    <row r="782" spans="3:4" x14ac:dyDescent="0.2">
      <c r="C782" s="25"/>
      <c r="D782" s="25"/>
    </row>
    <row r="783" spans="3:4" x14ac:dyDescent="0.2">
      <c r="C783" s="25"/>
      <c r="D783" s="25"/>
    </row>
    <row r="784" spans="3:4" x14ac:dyDescent="0.2">
      <c r="C784" s="25"/>
      <c r="D784" s="25"/>
    </row>
    <row r="785" spans="3:4" x14ac:dyDescent="0.2">
      <c r="C785" s="25"/>
      <c r="D785" s="25"/>
    </row>
    <row r="786" spans="3:4" x14ac:dyDescent="0.2">
      <c r="C786" s="25"/>
      <c r="D786" s="25"/>
    </row>
    <row r="787" spans="3:4" x14ac:dyDescent="0.2">
      <c r="C787" s="25"/>
      <c r="D787" s="25"/>
    </row>
    <row r="788" spans="3:4" x14ac:dyDescent="0.2">
      <c r="C788" s="25"/>
      <c r="D788" s="25"/>
    </row>
    <row r="789" spans="3:4" x14ac:dyDescent="0.2">
      <c r="C789" s="25"/>
      <c r="D789" s="25"/>
    </row>
    <row r="790" spans="3:4" x14ac:dyDescent="0.2">
      <c r="C790" s="25"/>
      <c r="D790" s="25"/>
    </row>
    <row r="791" spans="3:4" x14ac:dyDescent="0.2">
      <c r="C791" s="25"/>
      <c r="D791" s="25"/>
    </row>
    <row r="792" spans="3:4" x14ac:dyDescent="0.2">
      <c r="C792" s="25"/>
      <c r="D792" s="25"/>
    </row>
    <row r="793" spans="3:4" x14ac:dyDescent="0.2">
      <c r="C793" s="25"/>
      <c r="D793" s="25"/>
    </row>
    <row r="794" spans="3:4" x14ac:dyDescent="0.2">
      <c r="C794" s="25"/>
      <c r="D794" s="25"/>
    </row>
    <row r="795" spans="3:4" x14ac:dyDescent="0.2">
      <c r="C795" s="25"/>
      <c r="D795" s="25"/>
    </row>
    <row r="796" spans="3:4" x14ac:dyDescent="0.2">
      <c r="C796" s="25"/>
      <c r="D796" s="25"/>
    </row>
    <row r="797" spans="3:4" x14ac:dyDescent="0.2">
      <c r="C797" s="25"/>
      <c r="D797" s="25"/>
    </row>
    <row r="798" spans="3:4" x14ac:dyDescent="0.2">
      <c r="C798" s="25"/>
      <c r="D798" s="25"/>
    </row>
    <row r="799" spans="3:4" x14ac:dyDescent="0.2">
      <c r="C799" s="25"/>
      <c r="D799" s="25"/>
    </row>
    <row r="800" spans="3:4" x14ac:dyDescent="0.2">
      <c r="C800" s="25"/>
      <c r="D800" s="25"/>
    </row>
    <row r="801" spans="3:4" x14ac:dyDescent="0.2">
      <c r="C801" s="25"/>
      <c r="D801" s="25"/>
    </row>
    <row r="802" spans="3:4" x14ac:dyDescent="0.2">
      <c r="C802" s="25"/>
      <c r="D802" s="25"/>
    </row>
    <row r="803" spans="3:4" x14ac:dyDescent="0.2">
      <c r="C803" s="25"/>
      <c r="D803" s="25"/>
    </row>
    <row r="804" spans="3:4" x14ac:dyDescent="0.2">
      <c r="C804" s="25"/>
      <c r="D804" s="25"/>
    </row>
    <row r="805" spans="3:4" x14ac:dyDescent="0.2">
      <c r="C805" s="25"/>
      <c r="D805" s="25"/>
    </row>
    <row r="806" spans="3:4" x14ac:dyDescent="0.2">
      <c r="C806" s="25"/>
      <c r="D806" s="25"/>
    </row>
    <row r="807" spans="3:4" x14ac:dyDescent="0.2">
      <c r="C807" s="25"/>
      <c r="D807" s="25"/>
    </row>
    <row r="808" spans="3:4" x14ac:dyDescent="0.2">
      <c r="C808" s="25"/>
      <c r="D808" s="25"/>
    </row>
    <row r="809" spans="3:4" x14ac:dyDescent="0.2">
      <c r="C809" s="25"/>
      <c r="D809" s="25"/>
    </row>
    <row r="810" spans="3:4" x14ac:dyDescent="0.2">
      <c r="C810" s="25"/>
      <c r="D810" s="25"/>
    </row>
    <row r="811" spans="3:4" x14ac:dyDescent="0.2">
      <c r="C811" s="25"/>
      <c r="D811" s="25"/>
    </row>
    <row r="812" spans="3:4" x14ac:dyDescent="0.2">
      <c r="C812" s="25"/>
      <c r="D812" s="25"/>
    </row>
    <row r="813" spans="3:4" x14ac:dyDescent="0.2">
      <c r="C813" s="25"/>
      <c r="D813" s="25"/>
    </row>
    <row r="814" spans="3:4" x14ac:dyDescent="0.2">
      <c r="C814" s="25"/>
      <c r="D814" s="25"/>
    </row>
    <row r="815" spans="3:4" x14ac:dyDescent="0.2">
      <c r="C815" s="25"/>
      <c r="D815" s="25"/>
    </row>
    <row r="816" spans="3:4" x14ac:dyDescent="0.2">
      <c r="C816" s="25"/>
      <c r="D816" s="25"/>
    </row>
    <row r="817" spans="3:4" x14ac:dyDescent="0.2">
      <c r="C817" s="25"/>
      <c r="D817" s="25"/>
    </row>
    <row r="818" spans="3:4" x14ac:dyDescent="0.2">
      <c r="C818" s="25"/>
      <c r="D818" s="25"/>
    </row>
    <row r="819" spans="3:4" x14ac:dyDescent="0.2">
      <c r="C819" s="25"/>
      <c r="D819" s="25"/>
    </row>
    <row r="820" spans="3:4" x14ac:dyDescent="0.2">
      <c r="C820" s="25"/>
      <c r="D820" s="25"/>
    </row>
    <row r="821" spans="3:4" x14ac:dyDescent="0.2">
      <c r="C821" s="25"/>
      <c r="D821" s="25"/>
    </row>
    <row r="822" spans="3:4" x14ac:dyDescent="0.2">
      <c r="C822" s="25"/>
      <c r="D822" s="25"/>
    </row>
    <row r="823" spans="3:4" x14ac:dyDescent="0.2">
      <c r="C823" s="25"/>
      <c r="D823" s="25"/>
    </row>
    <row r="824" spans="3:4" x14ac:dyDescent="0.2">
      <c r="C824" s="25"/>
      <c r="D824" s="25"/>
    </row>
    <row r="825" spans="3:4" x14ac:dyDescent="0.2">
      <c r="C825" s="25"/>
      <c r="D825" s="25"/>
    </row>
    <row r="826" spans="3:4" x14ac:dyDescent="0.2">
      <c r="C826" s="25"/>
      <c r="D826" s="25"/>
    </row>
    <row r="827" spans="3:4" x14ac:dyDescent="0.2">
      <c r="C827" s="25"/>
      <c r="D827" s="25"/>
    </row>
    <row r="828" spans="3:4" x14ac:dyDescent="0.2">
      <c r="C828" s="25"/>
      <c r="D828" s="25"/>
    </row>
    <row r="829" spans="3:4" x14ac:dyDescent="0.2">
      <c r="C829" s="25"/>
      <c r="D829" s="25"/>
    </row>
    <row r="830" spans="3:4" x14ac:dyDescent="0.2">
      <c r="C830" s="25"/>
      <c r="D830" s="25"/>
    </row>
    <row r="831" spans="3:4" x14ac:dyDescent="0.2">
      <c r="C831" s="25"/>
      <c r="D831" s="25"/>
    </row>
    <row r="832" spans="3:4" x14ac:dyDescent="0.2">
      <c r="C832" s="25"/>
      <c r="D832" s="25"/>
    </row>
    <row r="833" spans="3:4" x14ac:dyDescent="0.2">
      <c r="C833" s="25"/>
      <c r="D833" s="25"/>
    </row>
    <row r="834" spans="3:4" x14ac:dyDescent="0.2">
      <c r="C834" s="25"/>
      <c r="D834" s="25"/>
    </row>
    <row r="835" spans="3:4" x14ac:dyDescent="0.2">
      <c r="C835" s="25"/>
      <c r="D835" s="25"/>
    </row>
    <row r="836" spans="3:4" x14ac:dyDescent="0.2">
      <c r="C836" s="25"/>
      <c r="D836" s="25"/>
    </row>
    <row r="837" spans="3:4" x14ac:dyDescent="0.2">
      <c r="C837" s="25"/>
      <c r="D837" s="25"/>
    </row>
    <row r="838" spans="3:4" x14ac:dyDescent="0.2">
      <c r="C838" s="25"/>
      <c r="D838" s="25"/>
    </row>
    <row r="839" spans="3:4" x14ac:dyDescent="0.2">
      <c r="C839" s="25"/>
      <c r="D839" s="25"/>
    </row>
    <row r="840" spans="3:4" x14ac:dyDescent="0.2">
      <c r="C840" s="25"/>
      <c r="D840" s="25"/>
    </row>
    <row r="841" spans="3:4" x14ac:dyDescent="0.2">
      <c r="C841" s="25"/>
      <c r="D841" s="25"/>
    </row>
    <row r="842" spans="3:4" x14ac:dyDescent="0.2">
      <c r="C842" s="25"/>
      <c r="D842" s="25"/>
    </row>
    <row r="843" spans="3:4" x14ac:dyDescent="0.2">
      <c r="C843" s="25"/>
      <c r="D843" s="25"/>
    </row>
    <row r="844" spans="3:4" x14ac:dyDescent="0.2">
      <c r="C844" s="25"/>
      <c r="D844" s="25"/>
    </row>
    <row r="845" spans="3:4" x14ac:dyDescent="0.2">
      <c r="C845" s="25"/>
      <c r="D845" s="25"/>
    </row>
    <row r="846" spans="3:4" x14ac:dyDescent="0.2">
      <c r="C846" s="25"/>
      <c r="D846" s="25"/>
    </row>
    <row r="847" spans="3:4" x14ac:dyDescent="0.2">
      <c r="C847" s="25"/>
      <c r="D847" s="25"/>
    </row>
    <row r="848" spans="3:4" x14ac:dyDescent="0.2">
      <c r="C848" s="25"/>
      <c r="D848" s="25"/>
    </row>
    <row r="849" spans="3:4" x14ac:dyDescent="0.2">
      <c r="C849" s="25"/>
      <c r="D849" s="25"/>
    </row>
    <row r="850" spans="3:4" x14ac:dyDescent="0.2">
      <c r="C850" s="25"/>
      <c r="D850" s="25"/>
    </row>
    <row r="851" spans="3:4" x14ac:dyDescent="0.2">
      <c r="C851" s="25"/>
      <c r="D851" s="25"/>
    </row>
    <row r="852" spans="3:4" x14ac:dyDescent="0.2">
      <c r="C852" s="25"/>
      <c r="D852" s="25"/>
    </row>
    <row r="853" spans="3:4" x14ac:dyDescent="0.2">
      <c r="C853" s="25"/>
      <c r="D853" s="25"/>
    </row>
    <row r="854" spans="3:4" x14ac:dyDescent="0.2">
      <c r="C854" s="25"/>
      <c r="D854" s="25"/>
    </row>
    <row r="855" spans="3:4" x14ac:dyDescent="0.2">
      <c r="C855" s="25"/>
      <c r="D855" s="25"/>
    </row>
    <row r="856" spans="3:4" x14ac:dyDescent="0.2">
      <c r="C856" s="25"/>
      <c r="D856" s="25"/>
    </row>
    <row r="857" spans="3:4" x14ac:dyDescent="0.2">
      <c r="C857" s="25"/>
      <c r="D857" s="25"/>
    </row>
    <row r="858" spans="3:4" x14ac:dyDescent="0.2">
      <c r="C858" s="25"/>
      <c r="D858" s="25"/>
    </row>
    <row r="859" spans="3:4" x14ac:dyDescent="0.2">
      <c r="C859" s="25"/>
      <c r="D859" s="25"/>
    </row>
    <row r="860" spans="3:4" x14ac:dyDescent="0.2">
      <c r="C860" s="25"/>
      <c r="D860" s="25"/>
    </row>
    <row r="861" spans="3:4" x14ac:dyDescent="0.2">
      <c r="C861" s="25"/>
      <c r="D861" s="25"/>
    </row>
    <row r="862" spans="3:4" x14ac:dyDescent="0.2">
      <c r="C862" s="25"/>
      <c r="D862" s="25"/>
    </row>
    <row r="863" spans="3:4" x14ac:dyDescent="0.2">
      <c r="C863" s="25"/>
      <c r="D863" s="25"/>
    </row>
    <row r="864" spans="3:4" x14ac:dyDescent="0.2">
      <c r="C864" s="25"/>
      <c r="D864" s="25"/>
    </row>
    <row r="865" spans="3:4" x14ac:dyDescent="0.2">
      <c r="C865" s="25"/>
      <c r="D865" s="25"/>
    </row>
    <row r="866" spans="3:4" x14ac:dyDescent="0.2">
      <c r="C866" s="25"/>
      <c r="D866" s="25"/>
    </row>
    <row r="867" spans="3:4" x14ac:dyDescent="0.2">
      <c r="C867" s="25"/>
      <c r="D867" s="25"/>
    </row>
    <row r="868" spans="3:4" x14ac:dyDescent="0.2">
      <c r="C868" s="25"/>
      <c r="D868" s="25"/>
    </row>
    <row r="869" spans="3:4" x14ac:dyDescent="0.2">
      <c r="C869" s="25"/>
      <c r="D869" s="25"/>
    </row>
    <row r="870" spans="3:4" x14ac:dyDescent="0.2">
      <c r="C870" s="25"/>
      <c r="D870" s="25"/>
    </row>
    <row r="871" spans="3:4" x14ac:dyDescent="0.2">
      <c r="C871" s="25"/>
      <c r="D871" s="25"/>
    </row>
    <row r="872" spans="3:4" x14ac:dyDescent="0.2">
      <c r="C872" s="25"/>
      <c r="D872" s="25"/>
    </row>
    <row r="873" spans="3:4" x14ac:dyDescent="0.2">
      <c r="C873" s="25"/>
      <c r="D873" s="25"/>
    </row>
    <row r="874" spans="3:4" x14ac:dyDescent="0.2">
      <c r="C874" s="25"/>
      <c r="D874" s="25"/>
    </row>
    <row r="875" spans="3:4" x14ac:dyDescent="0.2">
      <c r="C875" s="25"/>
      <c r="D875" s="25"/>
    </row>
    <row r="876" spans="3:4" x14ac:dyDescent="0.2">
      <c r="C876" s="25"/>
      <c r="D876" s="25"/>
    </row>
    <row r="877" spans="3:4" x14ac:dyDescent="0.2">
      <c r="C877" s="25"/>
      <c r="D877" s="25"/>
    </row>
    <row r="878" spans="3:4" x14ac:dyDescent="0.2">
      <c r="C878" s="25"/>
      <c r="D878" s="25"/>
    </row>
    <row r="879" spans="3:4" x14ac:dyDescent="0.2">
      <c r="C879" s="25"/>
      <c r="D879" s="25"/>
    </row>
    <row r="880" spans="3:4" x14ac:dyDescent="0.2">
      <c r="C880" s="25"/>
      <c r="D880" s="25"/>
    </row>
    <row r="881" spans="3:4" x14ac:dyDescent="0.2">
      <c r="C881" s="25"/>
      <c r="D881" s="25"/>
    </row>
    <row r="882" spans="3:4" x14ac:dyDescent="0.2">
      <c r="C882" s="25"/>
      <c r="D882" s="25"/>
    </row>
    <row r="883" spans="3:4" x14ac:dyDescent="0.2">
      <c r="C883" s="25"/>
      <c r="D883" s="25"/>
    </row>
    <row r="884" spans="3:4" x14ac:dyDescent="0.2">
      <c r="C884" s="25"/>
      <c r="D884" s="25"/>
    </row>
    <row r="885" spans="3:4" x14ac:dyDescent="0.2">
      <c r="C885" s="25"/>
      <c r="D885" s="25"/>
    </row>
    <row r="886" spans="3:4" x14ac:dyDescent="0.2">
      <c r="C886" s="25"/>
      <c r="D886" s="25"/>
    </row>
    <row r="887" spans="3:4" x14ac:dyDescent="0.2">
      <c r="C887" s="25"/>
      <c r="D887" s="25"/>
    </row>
    <row r="888" spans="3:4" x14ac:dyDescent="0.2">
      <c r="C888" s="25"/>
      <c r="D888" s="25"/>
    </row>
    <row r="889" spans="3:4" x14ac:dyDescent="0.2">
      <c r="C889" s="25"/>
      <c r="D889" s="25"/>
    </row>
    <row r="890" spans="3:4" x14ac:dyDescent="0.2">
      <c r="C890" s="25"/>
      <c r="D890" s="25"/>
    </row>
    <row r="891" spans="3:4" x14ac:dyDescent="0.2">
      <c r="C891" s="25"/>
      <c r="D891" s="25"/>
    </row>
    <row r="892" spans="3:4" x14ac:dyDescent="0.2">
      <c r="C892" s="25"/>
      <c r="D892" s="25"/>
    </row>
    <row r="893" spans="3:4" x14ac:dyDescent="0.2">
      <c r="C893" s="25"/>
      <c r="D893" s="25"/>
    </row>
    <row r="894" spans="3:4" x14ac:dyDescent="0.2">
      <c r="C894" s="25"/>
      <c r="D894" s="25"/>
    </row>
    <row r="895" spans="3:4" x14ac:dyDescent="0.2">
      <c r="C895" s="25"/>
      <c r="D895" s="25"/>
    </row>
    <row r="896" spans="3:4" x14ac:dyDescent="0.2">
      <c r="C896" s="25"/>
      <c r="D896" s="25"/>
    </row>
    <row r="897" spans="3:4" x14ac:dyDescent="0.2">
      <c r="C897" s="25"/>
      <c r="D897" s="25"/>
    </row>
    <row r="898" spans="3:4" x14ac:dyDescent="0.2">
      <c r="C898" s="25"/>
      <c r="D898" s="25"/>
    </row>
    <row r="899" spans="3:4" x14ac:dyDescent="0.2">
      <c r="C899" s="25"/>
      <c r="D899" s="25"/>
    </row>
    <row r="900" spans="3:4" x14ac:dyDescent="0.2">
      <c r="C900" s="25"/>
      <c r="D900" s="25"/>
    </row>
    <row r="901" spans="3:4" x14ac:dyDescent="0.2">
      <c r="C901" s="25"/>
      <c r="D901" s="25"/>
    </row>
    <row r="902" spans="3:4" x14ac:dyDescent="0.2">
      <c r="C902" s="25"/>
      <c r="D902" s="25"/>
    </row>
    <row r="903" spans="3:4" x14ac:dyDescent="0.2">
      <c r="C903" s="25"/>
      <c r="D903" s="25"/>
    </row>
    <row r="904" spans="3:4" x14ac:dyDescent="0.2">
      <c r="C904" s="25"/>
      <c r="D904" s="25"/>
    </row>
    <row r="905" spans="3:4" x14ac:dyDescent="0.2">
      <c r="C905" s="25"/>
      <c r="D905" s="25"/>
    </row>
    <row r="906" spans="3:4" x14ac:dyDescent="0.2">
      <c r="C906" s="25"/>
      <c r="D906" s="25"/>
    </row>
    <row r="907" spans="3:4" x14ac:dyDescent="0.2">
      <c r="C907" s="25"/>
      <c r="D907" s="25"/>
    </row>
    <row r="908" spans="3:4" x14ac:dyDescent="0.2">
      <c r="C908" s="25"/>
      <c r="D908" s="25"/>
    </row>
    <row r="909" spans="3:4" x14ac:dyDescent="0.2">
      <c r="C909" s="25"/>
      <c r="D909" s="25"/>
    </row>
    <row r="910" spans="3:4" x14ac:dyDescent="0.2">
      <c r="C910" s="25"/>
      <c r="D910" s="25"/>
    </row>
    <row r="911" spans="3:4" x14ac:dyDescent="0.2">
      <c r="C911" s="25"/>
      <c r="D911" s="25"/>
    </row>
    <row r="912" spans="3:4" x14ac:dyDescent="0.2">
      <c r="C912" s="25"/>
      <c r="D912" s="25"/>
    </row>
    <row r="913" spans="3:4" x14ac:dyDescent="0.2">
      <c r="C913" s="25"/>
      <c r="D913" s="25"/>
    </row>
    <row r="914" spans="3:4" x14ac:dyDescent="0.2">
      <c r="C914" s="25"/>
      <c r="D914" s="25"/>
    </row>
    <row r="915" spans="3:4" x14ac:dyDescent="0.2">
      <c r="C915" s="25"/>
      <c r="D915" s="25"/>
    </row>
    <row r="916" spans="3:4" x14ac:dyDescent="0.2">
      <c r="C916" s="25"/>
      <c r="D916" s="25"/>
    </row>
    <row r="917" spans="3:4" x14ac:dyDescent="0.2">
      <c r="C917" s="25"/>
      <c r="D917" s="25"/>
    </row>
    <row r="918" spans="3:4" x14ac:dyDescent="0.2">
      <c r="C918" s="25"/>
      <c r="D918" s="25"/>
    </row>
    <row r="919" spans="3:4" x14ac:dyDescent="0.2">
      <c r="C919" s="25"/>
      <c r="D919" s="25"/>
    </row>
    <row r="920" spans="3:4" x14ac:dyDescent="0.2">
      <c r="C920" s="25"/>
      <c r="D920" s="25"/>
    </row>
    <row r="921" spans="3:4" x14ac:dyDescent="0.2">
      <c r="C921" s="25"/>
      <c r="D921" s="25"/>
    </row>
    <row r="922" spans="3:4" x14ac:dyDescent="0.2">
      <c r="C922" s="25"/>
      <c r="D922" s="25"/>
    </row>
    <row r="923" spans="3:4" x14ac:dyDescent="0.2">
      <c r="C923" s="25"/>
      <c r="D923" s="25"/>
    </row>
    <row r="924" spans="3:4" x14ac:dyDescent="0.2">
      <c r="C924" s="25"/>
      <c r="D924" s="25"/>
    </row>
    <row r="925" spans="3:4" x14ac:dyDescent="0.2">
      <c r="C925" s="25"/>
      <c r="D925" s="25"/>
    </row>
    <row r="926" spans="3:4" x14ac:dyDescent="0.2">
      <c r="C926" s="25"/>
      <c r="D926" s="25"/>
    </row>
    <row r="927" spans="3:4" x14ac:dyDescent="0.2">
      <c r="C927" s="25"/>
      <c r="D927" s="25"/>
    </row>
    <row r="928" spans="3:4" x14ac:dyDescent="0.2">
      <c r="C928" s="25"/>
      <c r="D928" s="25"/>
    </row>
    <row r="929" spans="3:4" x14ac:dyDescent="0.2">
      <c r="C929" s="25"/>
      <c r="D929" s="25"/>
    </row>
    <row r="930" spans="3:4" x14ac:dyDescent="0.2">
      <c r="C930" s="25"/>
      <c r="D930" s="25"/>
    </row>
    <row r="931" spans="3:4" x14ac:dyDescent="0.2">
      <c r="C931" s="25"/>
      <c r="D931" s="25"/>
    </row>
    <row r="932" spans="3:4" x14ac:dyDescent="0.2">
      <c r="C932" s="25"/>
      <c r="D932" s="25"/>
    </row>
    <row r="933" spans="3:4" x14ac:dyDescent="0.2">
      <c r="C933" s="25"/>
      <c r="D933" s="25"/>
    </row>
    <row r="934" spans="3:4" x14ac:dyDescent="0.2">
      <c r="C934" s="25"/>
      <c r="D934" s="25"/>
    </row>
    <row r="935" spans="3:4" x14ac:dyDescent="0.2">
      <c r="C935" s="25"/>
      <c r="D935" s="25"/>
    </row>
    <row r="936" spans="3:4" x14ac:dyDescent="0.2">
      <c r="C936" s="25"/>
      <c r="D936" s="25"/>
    </row>
    <row r="937" spans="3:4" x14ac:dyDescent="0.2">
      <c r="C937" s="25"/>
      <c r="D937" s="25"/>
    </row>
    <row r="938" spans="3:4" x14ac:dyDescent="0.2">
      <c r="C938" s="25"/>
      <c r="D938" s="25"/>
    </row>
    <row r="939" spans="3:4" x14ac:dyDescent="0.2">
      <c r="C939" s="25"/>
      <c r="D939" s="25"/>
    </row>
    <row r="940" spans="3:4" x14ac:dyDescent="0.2">
      <c r="C940" s="25"/>
      <c r="D940" s="25"/>
    </row>
    <row r="941" spans="3:4" x14ac:dyDescent="0.2">
      <c r="C941" s="25"/>
      <c r="D941" s="25"/>
    </row>
    <row r="942" spans="3:4" x14ac:dyDescent="0.2">
      <c r="C942" s="25"/>
      <c r="D942" s="25"/>
    </row>
    <row r="943" spans="3:4" x14ac:dyDescent="0.2">
      <c r="C943" s="25"/>
      <c r="D943" s="25"/>
    </row>
    <row r="944" spans="3:4" x14ac:dyDescent="0.2">
      <c r="C944" s="25"/>
      <c r="D944" s="25"/>
    </row>
    <row r="945" spans="3:4" x14ac:dyDescent="0.2">
      <c r="C945" s="25"/>
      <c r="D945" s="25"/>
    </row>
    <row r="946" spans="3:4" x14ac:dyDescent="0.2">
      <c r="C946" s="25"/>
      <c r="D946" s="25"/>
    </row>
    <row r="947" spans="3:4" x14ac:dyDescent="0.2">
      <c r="C947" s="25"/>
      <c r="D947" s="25"/>
    </row>
    <row r="948" spans="3:4" x14ac:dyDescent="0.2">
      <c r="C948" s="25"/>
      <c r="D948" s="25"/>
    </row>
    <row r="949" spans="3:4" x14ac:dyDescent="0.2">
      <c r="C949" s="25"/>
      <c r="D949" s="25"/>
    </row>
    <row r="950" spans="3:4" x14ac:dyDescent="0.2">
      <c r="C950" s="25"/>
      <c r="D950" s="25"/>
    </row>
    <row r="951" spans="3:4" x14ac:dyDescent="0.2">
      <c r="C951" s="25"/>
      <c r="D951" s="25"/>
    </row>
    <row r="952" spans="3:4" x14ac:dyDescent="0.2">
      <c r="C952" s="25"/>
      <c r="D952" s="25"/>
    </row>
    <row r="953" spans="3:4" x14ac:dyDescent="0.2">
      <c r="C953" s="25"/>
      <c r="D953" s="25"/>
    </row>
    <row r="954" spans="3:4" x14ac:dyDescent="0.2">
      <c r="C954" s="25"/>
      <c r="D954" s="25"/>
    </row>
    <row r="955" spans="3:4" x14ac:dyDescent="0.2">
      <c r="C955" s="25"/>
      <c r="D955" s="25"/>
    </row>
    <row r="956" spans="3:4" x14ac:dyDescent="0.2">
      <c r="C956" s="25"/>
      <c r="D956" s="25"/>
    </row>
    <row r="957" spans="3:4" x14ac:dyDescent="0.2">
      <c r="C957" s="25"/>
      <c r="D957" s="25"/>
    </row>
    <row r="958" spans="3:4" x14ac:dyDescent="0.2">
      <c r="C958" s="25"/>
      <c r="D958" s="25"/>
    </row>
    <row r="959" spans="3:4" x14ac:dyDescent="0.2">
      <c r="C959" s="25"/>
      <c r="D959" s="25"/>
    </row>
    <row r="960" spans="3:4" x14ac:dyDescent="0.2">
      <c r="C960" s="25"/>
      <c r="D960" s="25"/>
    </row>
    <row r="961" spans="3:4" x14ac:dyDescent="0.2">
      <c r="C961" s="25"/>
      <c r="D961" s="25"/>
    </row>
    <row r="962" spans="3:4" x14ac:dyDescent="0.2">
      <c r="C962" s="25"/>
      <c r="D962" s="25"/>
    </row>
    <row r="963" spans="3:4" x14ac:dyDescent="0.2">
      <c r="C963" s="25"/>
      <c r="D963" s="25"/>
    </row>
    <row r="964" spans="3:4" x14ac:dyDescent="0.2">
      <c r="C964" s="25"/>
      <c r="D964" s="25"/>
    </row>
    <row r="965" spans="3:4" x14ac:dyDescent="0.2">
      <c r="C965" s="25"/>
      <c r="D965" s="25"/>
    </row>
    <row r="966" spans="3:4" x14ac:dyDescent="0.2">
      <c r="C966" s="25"/>
      <c r="D966" s="25"/>
    </row>
    <row r="967" spans="3:4" x14ac:dyDescent="0.2">
      <c r="C967" s="25"/>
      <c r="D967" s="25"/>
    </row>
    <row r="968" spans="3:4" x14ac:dyDescent="0.2">
      <c r="C968" s="25"/>
      <c r="D968" s="25"/>
    </row>
    <row r="969" spans="3:4" x14ac:dyDescent="0.2">
      <c r="C969" s="25"/>
      <c r="D969" s="25"/>
    </row>
    <row r="970" spans="3:4" x14ac:dyDescent="0.2">
      <c r="C970" s="25"/>
      <c r="D970" s="25"/>
    </row>
    <row r="971" spans="3:4" x14ac:dyDescent="0.2">
      <c r="C971" s="25"/>
      <c r="D971" s="25"/>
    </row>
    <row r="972" spans="3:4" x14ac:dyDescent="0.2">
      <c r="C972" s="25"/>
      <c r="D972" s="25"/>
    </row>
    <row r="973" spans="3:4" x14ac:dyDescent="0.2">
      <c r="C973" s="25"/>
      <c r="D973" s="25"/>
    </row>
    <row r="974" spans="3:4" x14ac:dyDescent="0.2">
      <c r="C974" s="25"/>
      <c r="D974" s="25"/>
    </row>
    <row r="975" spans="3:4" x14ac:dyDescent="0.2">
      <c r="C975" s="25"/>
      <c r="D975" s="25"/>
    </row>
    <row r="976" spans="3:4" x14ac:dyDescent="0.2">
      <c r="C976" s="25"/>
      <c r="D976" s="25"/>
    </row>
    <row r="977" spans="3:4" x14ac:dyDescent="0.2">
      <c r="C977" s="25"/>
      <c r="D977" s="25"/>
    </row>
    <row r="978" spans="3:4" x14ac:dyDescent="0.2">
      <c r="C978" s="25"/>
      <c r="D978" s="25"/>
    </row>
    <row r="979" spans="3:4" x14ac:dyDescent="0.2">
      <c r="C979" s="25"/>
      <c r="D979" s="25"/>
    </row>
    <row r="980" spans="3:4" x14ac:dyDescent="0.2">
      <c r="C980" s="25"/>
      <c r="D980" s="25"/>
    </row>
    <row r="981" spans="3:4" x14ac:dyDescent="0.2">
      <c r="C981" s="25"/>
      <c r="D981" s="25"/>
    </row>
    <row r="982" spans="3:4" x14ac:dyDescent="0.2">
      <c r="C982" s="25"/>
      <c r="D982" s="25"/>
    </row>
    <row r="983" spans="3:4" x14ac:dyDescent="0.2">
      <c r="C983" s="25"/>
      <c r="D983" s="25"/>
    </row>
    <row r="984" spans="3:4" x14ac:dyDescent="0.2">
      <c r="C984" s="25"/>
      <c r="D984" s="25"/>
    </row>
    <row r="985" spans="3:4" x14ac:dyDescent="0.2">
      <c r="C985" s="25"/>
      <c r="D985" s="25"/>
    </row>
    <row r="986" spans="3:4" x14ac:dyDescent="0.2">
      <c r="C986" s="25"/>
      <c r="D986" s="25"/>
    </row>
    <row r="987" spans="3:4" x14ac:dyDescent="0.2">
      <c r="C987" s="25"/>
      <c r="D987" s="25"/>
    </row>
    <row r="988" spans="3:4" x14ac:dyDescent="0.2">
      <c r="C988" s="25"/>
      <c r="D988" s="25"/>
    </row>
    <row r="989" spans="3:4" x14ac:dyDescent="0.2">
      <c r="C989" s="25"/>
      <c r="D989" s="25"/>
    </row>
    <row r="990" spans="3:4" x14ac:dyDescent="0.2">
      <c r="C990" s="25"/>
      <c r="D990" s="25"/>
    </row>
    <row r="991" spans="3:4" x14ac:dyDescent="0.2">
      <c r="C991" s="25"/>
      <c r="D991" s="25"/>
    </row>
    <row r="992" spans="3:4" x14ac:dyDescent="0.2">
      <c r="C992" s="25"/>
      <c r="D992" s="25"/>
    </row>
    <row r="993" spans="3:4" x14ac:dyDescent="0.2">
      <c r="C993" s="25"/>
      <c r="D993" s="25"/>
    </row>
    <row r="994" spans="3:4" x14ac:dyDescent="0.2">
      <c r="C994" s="25"/>
      <c r="D994" s="25"/>
    </row>
    <row r="995" spans="3:4" x14ac:dyDescent="0.2">
      <c r="C995" s="25"/>
      <c r="D995" s="25"/>
    </row>
    <row r="996" spans="3:4" x14ac:dyDescent="0.2">
      <c r="C996" s="25"/>
      <c r="D996" s="25"/>
    </row>
    <row r="997" spans="3:4" x14ac:dyDescent="0.2">
      <c r="C997" s="25"/>
      <c r="D997" s="25"/>
    </row>
    <row r="998" spans="3:4" x14ac:dyDescent="0.2">
      <c r="C998" s="25"/>
      <c r="D998" s="25"/>
    </row>
    <row r="999" spans="3:4" x14ac:dyDescent="0.2">
      <c r="C999" s="25"/>
      <c r="D999" s="25"/>
    </row>
    <row r="1000" spans="3:4" x14ac:dyDescent="0.2">
      <c r="C1000" s="25"/>
      <c r="D1000" s="25"/>
    </row>
    <row r="1001" spans="3:4" x14ac:dyDescent="0.2">
      <c r="C1001" s="25"/>
      <c r="D1001" s="25"/>
    </row>
    <row r="1002" spans="3:4" x14ac:dyDescent="0.2">
      <c r="C1002" s="25"/>
      <c r="D1002" s="25"/>
    </row>
    <row r="1003" spans="3:4" x14ac:dyDescent="0.2">
      <c r="C1003" s="25"/>
      <c r="D1003" s="25"/>
    </row>
    <row r="1004" spans="3:4" x14ac:dyDescent="0.2">
      <c r="C1004" s="25"/>
      <c r="D1004" s="25"/>
    </row>
    <row r="1005" spans="3:4" x14ac:dyDescent="0.2">
      <c r="C1005" s="25"/>
      <c r="D1005" s="25"/>
    </row>
    <row r="1006" spans="3:4" x14ac:dyDescent="0.2">
      <c r="C1006" s="25"/>
      <c r="D1006" s="25"/>
    </row>
    <row r="1007" spans="3:4" x14ac:dyDescent="0.2">
      <c r="C1007" s="25"/>
      <c r="D1007" s="25"/>
    </row>
    <row r="1008" spans="3:4" x14ac:dyDescent="0.2">
      <c r="C1008" s="25"/>
      <c r="D1008" s="25"/>
    </row>
    <row r="1009" spans="3:4" x14ac:dyDescent="0.2">
      <c r="C1009" s="25"/>
      <c r="D1009" s="25"/>
    </row>
    <row r="1010" spans="3:4" x14ac:dyDescent="0.2">
      <c r="C1010" s="25"/>
      <c r="D1010" s="25"/>
    </row>
    <row r="1011" spans="3:4" x14ac:dyDescent="0.2">
      <c r="C1011" s="25"/>
      <c r="D1011" s="25"/>
    </row>
    <row r="1012" spans="3:4" x14ac:dyDescent="0.2">
      <c r="C1012" s="25"/>
      <c r="D1012" s="25"/>
    </row>
    <row r="1013" spans="3:4" x14ac:dyDescent="0.2">
      <c r="C1013" s="25"/>
      <c r="D1013" s="25"/>
    </row>
    <row r="1014" spans="3:4" x14ac:dyDescent="0.2">
      <c r="C1014" s="25"/>
      <c r="D1014" s="25"/>
    </row>
    <row r="1015" spans="3:4" x14ac:dyDescent="0.2">
      <c r="C1015" s="25"/>
      <c r="D1015" s="25"/>
    </row>
    <row r="1016" spans="3:4" x14ac:dyDescent="0.2">
      <c r="C1016" s="25"/>
      <c r="D1016" s="25"/>
    </row>
    <row r="1017" spans="3:4" x14ac:dyDescent="0.2">
      <c r="C1017" s="25"/>
      <c r="D1017" s="25"/>
    </row>
    <row r="1018" spans="3:4" x14ac:dyDescent="0.2">
      <c r="C1018" s="25"/>
      <c r="D1018" s="25"/>
    </row>
    <row r="1019" spans="3:4" x14ac:dyDescent="0.2">
      <c r="C1019" s="25"/>
      <c r="D1019" s="25"/>
    </row>
    <row r="1020" spans="3:4" x14ac:dyDescent="0.2">
      <c r="C1020" s="25"/>
      <c r="D1020" s="25"/>
    </row>
    <row r="1021" spans="3:4" x14ac:dyDescent="0.2">
      <c r="C1021" s="25"/>
      <c r="D1021" s="25"/>
    </row>
    <row r="1022" spans="3:4" x14ac:dyDescent="0.2">
      <c r="C1022" s="25"/>
      <c r="D1022" s="25"/>
    </row>
    <row r="1023" spans="3:4" x14ac:dyDescent="0.2">
      <c r="C1023" s="25"/>
      <c r="D1023" s="25"/>
    </row>
    <row r="1024" spans="3:4" x14ac:dyDescent="0.2">
      <c r="C1024" s="25"/>
      <c r="D1024" s="25"/>
    </row>
    <row r="1025" spans="3:4" x14ac:dyDescent="0.2">
      <c r="C1025" s="25"/>
      <c r="D1025" s="25"/>
    </row>
    <row r="1026" spans="3:4" x14ac:dyDescent="0.2">
      <c r="C1026" s="25"/>
      <c r="D1026" s="25"/>
    </row>
    <row r="1027" spans="3:4" x14ac:dyDescent="0.2">
      <c r="C1027" s="25"/>
      <c r="D1027" s="25"/>
    </row>
    <row r="1028" spans="3:4" x14ac:dyDescent="0.2">
      <c r="C1028" s="25"/>
      <c r="D1028" s="25"/>
    </row>
    <row r="1029" spans="3:4" x14ac:dyDescent="0.2">
      <c r="C1029" s="25"/>
      <c r="D1029" s="25"/>
    </row>
    <row r="1030" spans="3:4" x14ac:dyDescent="0.2">
      <c r="C1030" s="25"/>
      <c r="D1030" s="25"/>
    </row>
    <row r="1031" spans="3:4" x14ac:dyDescent="0.2">
      <c r="C1031" s="25"/>
      <c r="D1031" s="25"/>
    </row>
    <row r="1032" spans="3:4" x14ac:dyDescent="0.2">
      <c r="C1032" s="25"/>
      <c r="D1032" s="25"/>
    </row>
    <row r="1033" spans="3:4" x14ac:dyDescent="0.2">
      <c r="C1033" s="25"/>
      <c r="D1033" s="25"/>
    </row>
    <row r="1034" spans="3:4" x14ac:dyDescent="0.2">
      <c r="C1034" s="25"/>
      <c r="D1034" s="25"/>
    </row>
    <row r="1035" spans="3:4" x14ac:dyDescent="0.2">
      <c r="C1035" s="25"/>
      <c r="D1035" s="25"/>
    </row>
    <row r="1036" spans="3:4" x14ac:dyDescent="0.2">
      <c r="C1036" s="25"/>
      <c r="D1036" s="25"/>
    </row>
    <row r="1037" spans="3:4" x14ac:dyDescent="0.2">
      <c r="C1037" s="25"/>
      <c r="D1037" s="25"/>
    </row>
    <row r="1038" spans="3:4" x14ac:dyDescent="0.2">
      <c r="C1038" s="25"/>
      <c r="D1038" s="25"/>
    </row>
    <row r="1039" spans="3:4" x14ac:dyDescent="0.2">
      <c r="C1039" s="25"/>
      <c r="D1039" s="25"/>
    </row>
    <row r="1040" spans="3:4" x14ac:dyDescent="0.2">
      <c r="C1040" s="25"/>
      <c r="D1040" s="25"/>
    </row>
    <row r="1041" spans="3:4" x14ac:dyDescent="0.2">
      <c r="C1041" s="25"/>
      <c r="D1041" s="25"/>
    </row>
    <row r="1042" spans="3:4" x14ac:dyDescent="0.2">
      <c r="C1042" s="25"/>
      <c r="D1042" s="25"/>
    </row>
    <row r="1043" spans="3:4" x14ac:dyDescent="0.2">
      <c r="C1043" s="25"/>
      <c r="D1043" s="25"/>
    </row>
    <row r="1044" spans="3:4" x14ac:dyDescent="0.2">
      <c r="C1044" s="25"/>
      <c r="D1044" s="25"/>
    </row>
    <row r="1045" spans="3:4" x14ac:dyDescent="0.2">
      <c r="C1045" s="25"/>
      <c r="D1045" s="25"/>
    </row>
    <row r="1046" spans="3:4" x14ac:dyDescent="0.2">
      <c r="C1046" s="25"/>
      <c r="D1046" s="25"/>
    </row>
    <row r="1047" spans="3:4" x14ac:dyDescent="0.2">
      <c r="C1047" s="25"/>
      <c r="D1047" s="25"/>
    </row>
    <row r="1048" spans="3:4" x14ac:dyDescent="0.2">
      <c r="C1048" s="25"/>
      <c r="D1048" s="25"/>
    </row>
    <row r="1049" spans="3:4" x14ac:dyDescent="0.2">
      <c r="C1049" s="25"/>
      <c r="D1049" s="25"/>
    </row>
    <row r="1050" spans="3:4" x14ac:dyDescent="0.2">
      <c r="C1050" s="25"/>
      <c r="D1050" s="25"/>
    </row>
    <row r="1051" spans="3:4" x14ac:dyDescent="0.2">
      <c r="C1051" s="25"/>
      <c r="D1051" s="25"/>
    </row>
    <row r="1052" spans="3:4" x14ac:dyDescent="0.2">
      <c r="C1052" s="25"/>
      <c r="D1052" s="25"/>
    </row>
    <row r="1053" spans="3:4" x14ac:dyDescent="0.2">
      <c r="C1053" s="25"/>
      <c r="D1053" s="25"/>
    </row>
    <row r="1054" spans="3:4" x14ac:dyDescent="0.2">
      <c r="C1054" s="25"/>
      <c r="D1054" s="25"/>
    </row>
    <row r="1055" spans="3:4" x14ac:dyDescent="0.2">
      <c r="C1055" s="25"/>
      <c r="D1055" s="25"/>
    </row>
    <row r="1056" spans="3:4" x14ac:dyDescent="0.2">
      <c r="C1056" s="25"/>
      <c r="D1056" s="25"/>
    </row>
    <row r="1057" spans="3:4" x14ac:dyDescent="0.2">
      <c r="C1057" s="25"/>
      <c r="D1057" s="25"/>
    </row>
    <row r="1058" spans="3:4" x14ac:dyDescent="0.2">
      <c r="C1058" s="25"/>
      <c r="D1058" s="25"/>
    </row>
    <row r="1059" spans="3:4" x14ac:dyDescent="0.2">
      <c r="C1059" s="25"/>
      <c r="D1059" s="25"/>
    </row>
    <row r="1060" spans="3:4" x14ac:dyDescent="0.2">
      <c r="C1060" s="25"/>
      <c r="D1060" s="25"/>
    </row>
    <row r="1061" spans="3:4" x14ac:dyDescent="0.2">
      <c r="C1061" s="25"/>
      <c r="D1061" s="25"/>
    </row>
    <row r="1062" spans="3:4" x14ac:dyDescent="0.2">
      <c r="C1062" s="25"/>
      <c r="D1062" s="25"/>
    </row>
    <row r="1063" spans="3:4" x14ac:dyDescent="0.2">
      <c r="C1063" s="25"/>
      <c r="D1063" s="25"/>
    </row>
    <row r="1064" spans="3:4" x14ac:dyDescent="0.2">
      <c r="C1064" s="25"/>
      <c r="D1064" s="25"/>
    </row>
    <row r="1065" spans="3:4" x14ac:dyDescent="0.2">
      <c r="C1065" s="25"/>
      <c r="D1065" s="25"/>
    </row>
    <row r="1066" spans="3:4" x14ac:dyDescent="0.2">
      <c r="C1066" s="25"/>
      <c r="D1066" s="25"/>
    </row>
    <row r="1067" spans="3:4" x14ac:dyDescent="0.2">
      <c r="C1067" s="25"/>
      <c r="D1067" s="25"/>
    </row>
    <row r="1068" spans="3:4" x14ac:dyDescent="0.2">
      <c r="C1068" s="25"/>
      <c r="D1068" s="25"/>
    </row>
    <row r="1069" spans="3:4" x14ac:dyDescent="0.2">
      <c r="C1069" s="25"/>
      <c r="D1069" s="25"/>
    </row>
    <row r="1070" spans="3:4" x14ac:dyDescent="0.2">
      <c r="C1070" s="25"/>
      <c r="D1070" s="25"/>
    </row>
    <row r="1071" spans="3:4" x14ac:dyDescent="0.2">
      <c r="C1071" s="25"/>
      <c r="D1071" s="25"/>
    </row>
    <row r="1072" spans="3:4" x14ac:dyDescent="0.2">
      <c r="C1072" s="25"/>
      <c r="D1072" s="25"/>
    </row>
    <row r="1073" spans="3:4" x14ac:dyDescent="0.2">
      <c r="C1073" s="25"/>
      <c r="D1073" s="25"/>
    </row>
    <row r="1074" spans="3:4" x14ac:dyDescent="0.2">
      <c r="C1074" s="25"/>
      <c r="D1074" s="25"/>
    </row>
    <row r="1075" spans="3:4" x14ac:dyDescent="0.2">
      <c r="C1075" s="25"/>
      <c r="D1075" s="25"/>
    </row>
    <row r="1076" spans="3:4" x14ac:dyDescent="0.2">
      <c r="C1076" s="25"/>
      <c r="D1076" s="25"/>
    </row>
    <row r="1077" spans="3:4" x14ac:dyDescent="0.2">
      <c r="C1077" s="25"/>
      <c r="D1077" s="25"/>
    </row>
    <row r="1078" spans="3:4" x14ac:dyDescent="0.2">
      <c r="C1078" s="25"/>
      <c r="D1078" s="25"/>
    </row>
    <row r="1079" spans="3:4" x14ac:dyDescent="0.2">
      <c r="C1079" s="25"/>
      <c r="D1079" s="25"/>
    </row>
    <row r="1080" spans="3:4" x14ac:dyDescent="0.2">
      <c r="C1080" s="25"/>
      <c r="D1080" s="25"/>
    </row>
    <row r="1081" spans="3:4" x14ac:dyDescent="0.2">
      <c r="C1081" s="25"/>
      <c r="D1081" s="25"/>
    </row>
    <row r="1082" spans="3:4" x14ac:dyDescent="0.2">
      <c r="C1082" s="25"/>
      <c r="D1082" s="25"/>
    </row>
    <row r="1083" spans="3:4" x14ac:dyDescent="0.2">
      <c r="C1083" s="25"/>
      <c r="D1083" s="25"/>
    </row>
    <row r="1084" spans="3:4" x14ac:dyDescent="0.2">
      <c r="C1084" s="25"/>
      <c r="D1084" s="25"/>
    </row>
    <row r="1085" spans="3:4" x14ac:dyDescent="0.2">
      <c r="C1085" s="25"/>
      <c r="D1085" s="25"/>
    </row>
    <row r="1086" spans="3:4" x14ac:dyDescent="0.2">
      <c r="C1086" s="25"/>
      <c r="D1086" s="25"/>
    </row>
    <row r="1087" spans="3:4" x14ac:dyDescent="0.2">
      <c r="C1087" s="25"/>
      <c r="D1087" s="25"/>
    </row>
    <row r="1088" spans="3:4" x14ac:dyDescent="0.2">
      <c r="C1088" s="25"/>
      <c r="D1088" s="25"/>
    </row>
    <row r="1089" spans="3:4" x14ac:dyDescent="0.2">
      <c r="C1089" s="25"/>
      <c r="D1089" s="25"/>
    </row>
    <row r="1090" spans="3:4" x14ac:dyDescent="0.2">
      <c r="C1090" s="25"/>
      <c r="D1090" s="25"/>
    </row>
    <row r="1091" spans="3:4" x14ac:dyDescent="0.2">
      <c r="C1091" s="25"/>
      <c r="D1091" s="25"/>
    </row>
    <row r="1092" spans="3:4" x14ac:dyDescent="0.2">
      <c r="C1092" s="25"/>
      <c r="D1092" s="25"/>
    </row>
    <row r="1093" spans="3:4" x14ac:dyDescent="0.2">
      <c r="C1093" s="25"/>
      <c r="D1093" s="25"/>
    </row>
    <row r="1094" spans="3:4" x14ac:dyDescent="0.2">
      <c r="C1094" s="25"/>
      <c r="D1094" s="25"/>
    </row>
    <row r="1095" spans="3:4" x14ac:dyDescent="0.2">
      <c r="C1095" s="25"/>
      <c r="D1095" s="25"/>
    </row>
    <row r="1096" spans="3:4" x14ac:dyDescent="0.2">
      <c r="C1096" s="25"/>
      <c r="D1096" s="25"/>
    </row>
    <row r="1097" spans="3:4" x14ac:dyDescent="0.2">
      <c r="C1097" s="25"/>
      <c r="D1097" s="25"/>
    </row>
    <row r="1098" spans="3:4" x14ac:dyDescent="0.2">
      <c r="C1098" s="25"/>
      <c r="D1098" s="25"/>
    </row>
    <row r="1099" spans="3:4" x14ac:dyDescent="0.2">
      <c r="C1099" s="25"/>
      <c r="D1099" s="25"/>
    </row>
    <row r="1100" spans="3:4" x14ac:dyDescent="0.2">
      <c r="C1100" s="25"/>
      <c r="D1100" s="25"/>
    </row>
    <row r="1101" spans="3:4" x14ac:dyDescent="0.2">
      <c r="C1101" s="25"/>
      <c r="D1101" s="25"/>
    </row>
    <row r="1102" spans="3:4" x14ac:dyDescent="0.2">
      <c r="C1102" s="25"/>
      <c r="D1102" s="25"/>
    </row>
    <row r="1103" spans="3:4" x14ac:dyDescent="0.2">
      <c r="C1103" s="25"/>
      <c r="D1103" s="25"/>
    </row>
    <row r="1104" spans="3:4" x14ac:dyDescent="0.2">
      <c r="C1104" s="25"/>
      <c r="D1104" s="25"/>
    </row>
    <row r="1105" spans="3:4" x14ac:dyDescent="0.2">
      <c r="C1105" s="25"/>
      <c r="D1105" s="25"/>
    </row>
    <row r="1106" spans="3:4" x14ac:dyDescent="0.2">
      <c r="C1106" s="25"/>
      <c r="D1106" s="25"/>
    </row>
    <row r="1107" spans="3:4" x14ac:dyDescent="0.2">
      <c r="C1107" s="25"/>
      <c r="D1107" s="25"/>
    </row>
    <row r="1108" spans="3:4" x14ac:dyDescent="0.2">
      <c r="C1108" s="25"/>
      <c r="D1108" s="25"/>
    </row>
    <row r="1109" spans="3:4" x14ac:dyDescent="0.2">
      <c r="C1109" s="25"/>
      <c r="D1109" s="25"/>
    </row>
    <row r="1110" spans="3:4" x14ac:dyDescent="0.2">
      <c r="C1110" s="25"/>
      <c r="D1110" s="25"/>
    </row>
    <row r="1111" spans="3:4" x14ac:dyDescent="0.2">
      <c r="C1111" s="25"/>
      <c r="D1111" s="25"/>
    </row>
    <row r="1112" spans="3:4" x14ac:dyDescent="0.2">
      <c r="C1112" s="25"/>
      <c r="D1112" s="25"/>
    </row>
    <row r="1113" spans="3:4" x14ac:dyDescent="0.2">
      <c r="C1113" s="25"/>
      <c r="D1113" s="25"/>
    </row>
    <row r="1114" spans="3:4" x14ac:dyDescent="0.2">
      <c r="C1114" s="25"/>
      <c r="D1114" s="25"/>
    </row>
    <row r="1115" spans="3:4" x14ac:dyDescent="0.2">
      <c r="C1115" s="25"/>
      <c r="D1115" s="25"/>
    </row>
    <row r="1116" spans="3:4" x14ac:dyDescent="0.2">
      <c r="C1116" s="25"/>
      <c r="D1116" s="25"/>
    </row>
    <row r="1117" spans="3:4" x14ac:dyDescent="0.2">
      <c r="C1117" s="25"/>
      <c r="D1117" s="25"/>
    </row>
    <row r="1118" spans="3:4" x14ac:dyDescent="0.2">
      <c r="C1118" s="25"/>
      <c r="D1118" s="25"/>
    </row>
    <row r="1119" spans="3:4" x14ac:dyDescent="0.2">
      <c r="C1119" s="25"/>
      <c r="D1119" s="25"/>
    </row>
    <row r="1120" spans="3:4" x14ac:dyDescent="0.2">
      <c r="C1120" s="25"/>
      <c r="D1120" s="25"/>
    </row>
    <row r="1121" spans="3:4" x14ac:dyDescent="0.2">
      <c r="C1121" s="25"/>
      <c r="D1121" s="25"/>
    </row>
    <row r="1122" spans="3:4" x14ac:dyDescent="0.2">
      <c r="C1122" s="25"/>
      <c r="D1122" s="25"/>
    </row>
    <row r="1123" spans="3:4" x14ac:dyDescent="0.2">
      <c r="C1123" s="25"/>
      <c r="D1123" s="25"/>
    </row>
    <row r="1124" spans="3:4" x14ac:dyDescent="0.2">
      <c r="C1124" s="25"/>
      <c r="D1124" s="25"/>
    </row>
    <row r="1125" spans="3:4" x14ac:dyDescent="0.2">
      <c r="C1125" s="25"/>
      <c r="D1125" s="25"/>
    </row>
    <row r="1126" spans="3:4" x14ac:dyDescent="0.2">
      <c r="C1126" s="25"/>
      <c r="D1126" s="25"/>
    </row>
    <row r="1127" spans="3:4" x14ac:dyDescent="0.2">
      <c r="C1127" s="25"/>
      <c r="D1127" s="25"/>
    </row>
    <row r="1128" spans="3:4" x14ac:dyDescent="0.2">
      <c r="C1128" s="25"/>
      <c r="D1128" s="25"/>
    </row>
    <row r="1129" spans="3:4" x14ac:dyDescent="0.2">
      <c r="C1129" s="25"/>
      <c r="D1129" s="25"/>
    </row>
    <row r="1130" spans="3:4" x14ac:dyDescent="0.2">
      <c r="C1130" s="25"/>
      <c r="D1130" s="25"/>
    </row>
    <row r="1131" spans="3:4" x14ac:dyDescent="0.2">
      <c r="C1131" s="25"/>
      <c r="D1131" s="25"/>
    </row>
    <row r="1132" spans="3:4" x14ac:dyDescent="0.2">
      <c r="C1132" s="25"/>
      <c r="D1132" s="25"/>
    </row>
    <row r="1133" spans="3:4" x14ac:dyDescent="0.2">
      <c r="C1133" s="25"/>
      <c r="D1133" s="25"/>
    </row>
    <row r="1134" spans="3:4" x14ac:dyDescent="0.2">
      <c r="C1134" s="25"/>
      <c r="D1134" s="25"/>
    </row>
    <row r="1135" spans="3:4" x14ac:dyDescent="0.2">
      <c r="C1135" s="25"/>
      <c r="D1135" s="25"/>
    </row>
    <row r="1136" spans="3:4" x14ac:dyDescent="0.2">
      <c r="C1136" s="25"/>
      <c r="D1136" s="25"/>
    </row>
    <row r="1137" spans="3:4" x14ac:dyDescent="0.2">
      <c r="C1137" s="25"/>
      <c r="D1137" s="25"/>
    </row>
    <row r="1138" spans="3:4" x14ac:dyDescent="0.2">
      <c r="C1138" s="25"/>
      <c r="D1138" s="25"/>
    </row>
    <row r="1139" spans="3:4" x14ac:dyDescent="0.2">
      <c r="C1139" s="25"/>
      <c r="D1139" s="25"/>
    </row>
    <row r="1140" spans="3:4" x14ac:dyDescent="0.2">
      <c r="C1140" s="25"/>
      <c r="D1140" s="25"/>
    </row>
    <row r="1141" spans="3:4" x14ac:dyDescent="0.2">
      <c r="C1141" s="25"/>
      <c r="D1141" s="25"/>
    </row>
    <row r="1142" spans="3:4" x14ac:dyDescent="0.2">
      <c r="C1142" s="25"/>
      <c r="D1142" s="25"/>
    </row>
    <row r="1143" spans="3:4" x14ac:dyDescent="0.2">
      <c r="C1143" s="25"/>
      <c r="D1143" s="25"/>
    </row>
    <row r="1144" spans="3:4" x14ac:dyDescent="0.2">
      <c r="C1144" s="25"/>
      <c r="D1144" s="25"/>
    </row>
    <row r="1145" spans="3:4" x14ac:dyDescent="0.2">
      <c r="C1145" s="25"/>
      <c r="D1145" s="25"/>
    </row>
    <row r="1146" spans="3:4" x14ac:dyDescent="0.2">
      <c r="C1146" s="25"/>
      <c r="D1146" s="25"/>
    </row>
    <row r="1147" spans="3:4" x14ac:dyDescent="0.2">
      <c r="C1147" s="25"/>
      <c r="D1147" s="25"/>
    </row>
    <row r="1148" spans="3:4" x14ac:dyDescent="0.2">
      <c r="C1148" s="25"/>
      <c r="D1148" s="25"/>
    </row>
    <row r="1149" spans="3:4" x14ac:dyDescent="0.2">
      <c r="C1149" s="25"/>
      <c r="D1149" s="25"/>
    </row>
    <row r="1150" spans="3:4" x14ac:dyDescent="0.2">
      <c r="C1150" s="25"/>
      <c r="D1150" s="25"/>
    </row>
    <row r="1151" spans="3:4" x14ac:dyDescent="0.2">
      <c r="C1151" s="25"/>
      <c r="D1151" s="25"/>
    </row>
    <row r="1152" spans="3:4" x14ac:dyDescent="0.2">
      <c r="C1152" s="25"/>
      <c r="D1152" s="25"/>
    </row>
    <row r="1153" spans="3:4" x14ac:dyDescent="0.2">
      <c r="C1153" s="25"/>
      <c r="D1153" s="25"/>
    </row>
    <row r="1154" spans="3:4" x14ac:dyDescent="0.2">
      <c r="C1154" s="25"/>
      <c r="D1154" s="25"/>
    </row>
    <row r="1155" spans="3:4" x14ac:dyDescent="0.2">
      <c r="C1155" s="25"/>
      <c r="D1155" s="25"/>
    </row>
    <row r="1156" spans="3:4" x14ac:dyDescent="0.2">
      <c r="C1156" s="25"/>
      <c r="D1156" s="25"/>
    </row>
    <row r="1157" spans="3:4" x14ac:dyDescent="0.2">
      <c r="C1157" s="25"/>
      <c r="D1157" s="25"/>
    </row>
    <row r="1158" spans="3:4" x14ac:dyDescent="0.2">
      <c r="C1158" s="25"/>
      <c r="D1158" s="25"/>
    </row>
    <row r="1159" spans="3:4" x14ac:dyDescent="0.2">
      <c r="C1159" s="25"/>
      <c r="D1159" s="25"/>
    </row>
    <row r="1160" spans="3:4" x14ac:dyDescent="0.2">
      <c r="C1160" s="25"/>
      <c r="D1160" s="25"/>
    </row>
    <row r="1161" spans="3:4" x14ac:dyDescent="0.2">
      <c r="C1161" s="25"/>
      <c r="D1161" s="25"/>
    </row>
    <row r="1162" spans="3:4" x14ac:dyDescent="0.2">
      <c r="C1162" s="25"/>
      <c r="D1162" s="25"/>
    </row>
    <row r="1163" spans="3:4" x14ac:dyDescent="0.2">
      <c r="C1163" s="25"/>
      <c r="D1163" s="25"/>
    </row>
    <row r="1164" spans="3:4" x14ac:dyDescent="0.2">
      <c r="C1164" s="25"/>
      <c r="D1164" s="25"/>
    </row>
    <row r="1165" spans="3:4" x14ac:dyDescent="0.2">
      <c r="C1165" s="25"/>
      <c r="D1165" s="25"/>
    </row>
    <row r="1166" spans="3:4" x14ac:dyDescent="0.2">
      <c r="C1166" s="25"/>
      <c r="D1166" s="25"/>
    </row>
    <row r="1167" spans="3:4" x14ac:dyDescent="0.2">
      <c r="C1167" s="25"/>
      <c r="D1167" s="25"/>
    </row>
    <row r="1168" spans="3:4" x14ac:dyDescent="0.2">
      <c r="C1168" s="25"/>
      <c r="D1168" s="25"/>
    </row>
    <row r="1169" spans="3:4" x14ac:dyDescent="0.2">
      <c r="C1169" s="25"/>
      <c r="D1169" s="25"/>
    </row>
    <row r="1170" spans="3:4" x14ac:dyDescent="0.2">
      <c r="C1170" s="25"/>
      <c r="D1170" s="25"/>
    </row>
    <row r="1171" spans="3:4" x14ac:dyDescent="0.2">
      <c r="C1171" s="25"/>
      <c r="D1171" s="25"/>
    </row>
    <row r="1172" spans="3:4" x14ac:dyDescent="0.2">
      <c r="C1172" s="25"/>
      <c r="D1172" s="25"/>
    </row>
    <row r="1173" spans="3:4" x14ac:dyDescent="0.2">
      <c r="C1173" s="25"/>
      <c r="D1173" s="25"/>
    </row>
    <row r="1174" spans="3:4" x14ac:dyDescent="0.2">
      <c r="C1174" s="25"/>
      <c r="D1174" s="25"/>
    </row>
    <row r="1175" spans="3:4" x14ac:dyDescent="0.2">
      <c r="C1175" s="25"/>
      <c r="D1175" s="25"/>
    </row>
    <row r="1176" spans="3:4" x14ac:dyDescent="0.2">
      <c r="C1176" s="25"/>
      <c r="D1176" s="25"/>
    </row>
    <row r="1177" spans="3:4" x14ac:dyDescent="0.2">
      <c r="C1177" s="25"/>
      <c r="D1177" s="25"/>
    </row>
    <row r="1178" spans="3:4" x14ac:dyDescent="0.2">
      <c r="C1178" s="25"/>
      <c r="D1178" s="25"/>
    </row>
    <row r="1179" spans="3:4" x14ac:dyDescent="0.2">
      <c r="C1179" s="25"/>
      <c r="D1179" s="25"/>
    </row>
    <row r="1180" spans="3:4" x14ac:dyDescent="0.2">
      <c r="C1180" s="25"/>
      <c r="D1180" s="25"/>
    </row>
    <row r="1181" spans="3:4" x14ac:dyDescent="0.2">
      <c r="C1181" s="25"/>
      <c r="D1181" s="25"/>
    </row>
    <row r="1182" spans="3:4" x14ac:dyDescent="0.2">
      <c r="C1182" s="25"/>
      <c r="D1182" s="25"/>
    </row>
    <row r="1183" spans="3:4" x14ac:dyDescent="0.2">
      <c r="C1183" s="25"/>
      <c r="D1183" s="25"/>
    </row>
    <row r="1184" spans="3:4" x14ac:dyDescent="0.2">
      <c r="C1184" s="25"/>
      <c r="D1184" s="25"/>
    </row>
    <row r="1185" spans="3:4" x14ac:dyDescent="0.2">
      <c r="C1185" s="25"/>
      <c r="D1185" s="25"/>
    </row>
    <row r="1186" spans="3:4" x14ac:dyDescent="0.2">
      <c r="C1186" s="25"/>
      <c r="D1186" s="25"/>
    </row>
    <row r="1187" spans="3:4" x14ac:dyDescent="0.2">
      <c r="C1187" s="25"/>
      <c r="D1187" s="25"/>
    </row>
    <row r="1188" spans="3:4" x14ac:dyDescent="0.2">
      <c r="C1188" s="25"/>
      <c r="D1188" s="25"/>
    </row>
    <row r="1189" spans="3:4" x14ac:dyDescent="0.2">
      <c r="C1189" s="25"/>
      <c r="D1189" s="25"/>
    </row>
    <row r="1190" spans="3:4" x14ac:dyDescent="0.2">
      <c r="C1190" s="25"/>
      <c r="D1190" s="25"/>
    </row>
    <row r="1191" spans="3:4" x14ac:dyDescent="0.2">
      <c r="C1191" s="25"/>
      <c r="D1191" s="25"/>
    </row>
    <row r="1192" spans="3:4" x14ac:dyDescent="0.2">
      <c r="C1192" s="25"/>
      <c r="D1192" s="25"/>
    </row>
    <row r="1193" spans="3:4" x14ac:dyDescent="0.2">
      <c r="C1193" s="25"/>
      <c r="D1193" s="25"/>
    </row>
    <row r="1194" spans="3:4" x14ac:dyDescent="0.2">
      <c r="C1194" s="25"/>
      <c r="D1194" s="25"/>
    </row>
    <row r="1195" spans="3:4" x14ac:dyDescent="0.2">
      <c r="C1195" s="25"/>
      <c r="D1195" s="25"/>
    </row>
    <row r="1196" spans="3:4" x14ac:dyDescent="0.2">
      <c r="C1196" s="25"/>
      <c r="D1196" s="25"/>
    </row>
    <row r="1197" spans="3:4" x14ac:dyDescent="0.2">
      <c r="C1197" s="25"/>
      <c r="D1197" s="25"/>
    </row>
    <row r="1198" spans="3:4" x14ac:dyDescent="0.2">
      <c r="C1198" s="25"/>
      <c r="D1198" s="25"/>
    </row>
    <row r="1199" spans="3:4" x14ac:dyDescent="0.2">
      <c r="C1199" s="25"/>
      <c r="D1199" s="25"/>
    </row>
    <row r="1200" spans="3:4" x14ac:dyDescent="0.2">
      <c r="C1200" s="25"/>
      <c r="D1200" s="25"/>
    </row>
    <row r="1201" spans="3:4" x14ac:dyDescent="0.2">
      <c r="C1201" s="25"/>
      <c r="D1201" s="25"/>
    </row>
    <row r="1202" spans="3:4" x14ac:dyDescent="0.2">
      <c r="C1202" s="25"/>
      <c r="D1202" s="25"/>
    </row>
    <row r="1203" spans="3:4" x14ac:dyDescent="0.2">
      <c r="C1203" s="25"/>
      <c r="D1203" s="25"/>
    </row>
    <row r="1204" spans="3:4" x14ac:dyDescent="0.2">
      <c r="C1204" s="25"/>
      <c r="D1204" s="25"/>
    </row>
    <row r="1205" spans="3:4" x14ac:dyDescent="0.2">
      <c r="C1205" s="25"/>
      <c r="D1205" s="25"/>
    </row>
    <row r="1206" spans="3:4" x14ac:dyDescent="0.2">
      <c r="C1206" s="25"/>
      <c r="D1206" s="25"/>
    </row>
    <row r="1207" spans="3:4" x14ac:dyDescent="0.2">
      <c r="C1207" s="25"/>
      <c r="D1207" s="25"/>
    </row>
    <row r="1208" spans="3:4" x14ac:dyDescent="0.2">
      <c r="C1208" s="25"/>
      <c r="D1208" s="25"/>
    </row>
    <row r="1209" spans="3:4" x14ac:dyDescent="0.2">
      <c r="C1209" s="25"/>
      <c r="D1209" s="25"/>
    </row>
    <row r="1210" spans="3:4" x14ac:dyDescent="0.2">
      <c r="C1210" s="25"/>
      <c r="D1210" s="25"/>
    </row>
    <row r="1211" spans="3:4" x14ac:dyDescent="0.2">
      <c r="C1211" s="25"/>
      <c r="D1211" s="25"/>
    </row>
    <row r="1212" spans="3:4" x14ac:dyDescent="0.2">
      <c r="C1212" s="25"/>
      <c r="D1212" s="25"/>
    </row>
    <row r="1213" spans="3:4" x14ac:dyDescent="0.2">
      <c r="C1213" s="25"/>
      <c r="D1213" s="25"/>
    </row>
    <row r="1214" spans="3:4" x14ac:dyDescent="0.2">
      <c r="C1214" s="25"/>
      <c r="D1214" s="25"/>
    </row>
    <row r="1215" spans="3:4" x14ac:dyDescent="0.2">
      <c r="C1215" s="25"/>
      <c r="D1215" s="25"/>
    </row>
    <row r="1216" spans="3:4" x14ac:dyDescent="0.2">
      <c r="C1216" s="25"/>
      <c r="D1216" s="25"/>
    </row>
    <row r="1217" spans="3:4" x14ac:dyDescent="0.2">
      <c r="C1217" s="25"/>
      <c r="D1217" s="25"/>
    </row>
    <row r="1218" spans="3:4" x14ac:dyDescent="0.2">
      <c r="C1218" s="25"/>
      <c r="D1218" s="25"/>
    </row>
    <row r="1219" spans="3:4" x14ac:dyDescent="0.2">
      <c r="C1219" s="25"/>
      <c r="D1219" s="25"/>
    </row>
    <row r="1220" spans="3:4" x14ac:dyDescent="0.2">
      <c r="C1220" s="25"/>
      <c r="D1220" s="25"/>
    </row>
    <row r="1221" spans="3:4" x14ac:dyDescent="0.2">
      <c r="C1221" s="25"/>
      <c r="D1221" s="25"/>
    </row>
    <row r="1222" spans="3:4" x14ac:dyDescent="0.2">
      <c r="C1222" s="25"/>
      <c r="D1222" s="25"/>
    </row>
    <row r="1223" spans="3:4" x14ac:dyDescent="0.2">
      <c r="C1223" s="25"/>
      <c r="D1223" s="25"/>
    </row>
    <row r="1224" spans="3:4" x14ac:dyDescent="0.2">
      <c r="C1224" s="25"/>
      <c r="D1224" s="25"/>
    </row>
    <row r="1225" spans="3:4" x14ac:dyDescent="0.2">
      <c r="C1225" s="25"/>
      <c r="D1225" s="25"/>
    </row>
    <row r="1226" spans="3:4" x14ac:dyDescent="0.2">
      <c r="C1226" s="25"/>
      <c r="D1226" s="25"/>
    </row>
    <row r="1227" spans="3:4" x14ac:dyDescent="0.2">
      <c r="C1227" s="25"/>
      <c r="D1227" s="25"/>
    </row>
    <row r="1228" spans="3:4" x14ac:dyDescent="0.2">
      <c r="C1228" s="25"/>
      <c r="D1228" s="25"/>
    </row>
    <row r="1229" spans="3:4" x14ac:dyDescent="0.2">
      <c r="C1229" s="25"/>
      <c r="D1229" s="25"/>
    </row>
    <row r="1230" spans="3:4" x14ac:dyDescent="0.2">
      <c r="C1230" s="25"/>
      <c r="D1230" s="25"/>
    </row>
    <row r="1231" spans="3:4" x14ac:dyDescent="0.2">
      <c r="C1231" s="25"/>
      <c r="D1231" s="25"/>
    </row>
    <row r="1232" spans="3:4" x14ac:dyDescent="0.2">
      <c r="C1232" s="25"/>
      <c r="D1232" s="25"/>
    </row>
    <row r="1233" spans="3:4" x14ac:dyDescent="0.2">
      <c r="C1233" s="25"/>
      <c r="D1233" s="25"/>
    </row>
    <row r="1234" spans="3:4" x14ac:dyDescent="0.2">
      <c r="C1234" s="25"/>
      <c r="D1234" s="25"/>
    </row>
    <row r="1235" spans="3:4" x14ac:dyDescent="0.2">
      <c r="C1235" s="25"/>
      <c r="D1235" s="25"/>
    </row>
    <row r="1236" spans="3:4" x14ac:dyDescent="0.2">
      <c r="C1236" s="25"/>
      <c r="D1236" s="25"/>
    </row>
    <row r="1237" spans="3:4" x14ac:dyDescent="0.2">
      <c r="C1237" s="25"/>
      <c r="D1237" s="25"/>
    </row>
    <row r="1238" spans="3:4" x14ac:dyDescent="0.2">
      <c r="C1238" s="25"/>
      <c r="D1238" s="25"/>
    </row>
    <row r="1239" spans="3:4" x14ac:dyDescent="0.2">
      <c r="C1239" s="25"/>
      <c r="D1239" s="25"/>
    </row>
    <row r="1240" spans="3:4" x14ac:dyDescent="0.2">
      <c r="C1240" s="25"/>
      <c r="D1240" s="25"/>
    </row>
    <row r="1241" spans="3:4" x14ac:dyDescent="0.2">
      <c r="C1241" s="25"/>
      <c r="D1241" s="25"/>
    </row>
    <row r="1242" spans="3:4" x14ac:dyDescent="0.2">
      <c r="C1242" s="25"/>
      <c r="D1242" s="25"/>
    </row>
    <row r="1243" spans="3:4" x14ac:dyDescent="0.2">
      <c r="C1243" s="25"/>
      <c r="D1243" s="25"/>
    </row>
    <row r="1244" spans="3:4" x14ac:dyDescent="0.2">
      <c r="C1244" s="25"/>
      <c r="D1244" s="25"/>
    </row>
    <row r="1245" spans="3:4" x14ac:dyDescent="0.2">
      <c r="C1245" s="25"/>
      <c r="D1245" s="25"/>
    </row>
    <row r="1246" spans="3:4" x14ac:dyDescent="0.2">
      <c r="C1246" s="25"/>
      <c r="D1246" s="25"/>
    </row>
    <row r="1247" spans="3:4" x14ac:dyDescent="0.2">
      <c r="C1247" s="25"/>
      <c r="D1247" s="25"/>
    </row>
    <row r="1248" spans="3:4" x14ac:dyDescent="0.2">
      <c r="C1248" s="25"/>
      <c r="D1248" s="25"/>
    </row>
    <row r="1249" spans="3:4" x14ac:dyDescent="0.2">
      <c r="C1249" s="25"/>
      <c r="D1249" s="25"/>
    </row>
    <row r="1250" spans="3:4" x14ac:dyDescent="0.2">
      <c r="C1250" s="25"/>
      <c r="D1250" s="25"/>
    </row>
    <row r="1251" spans="3:4" x14ac:dyDescent="0.2">
      <c r="C1251" s="25"/>
      <c r="D1251" s="25"/>
    </row>
    <row r="1252" spans="3:4" x14ac:dyDescent="0.2">
      <c r="C1252" s="25"/>
      <c r="D1252" s="25"/>
    </row>
    <row r="1253" spans="3:4" x14ac:dyDescent="0.2">
      <c r="C1253" s="25"/>
      <c r="D1253" s="25"/>
    </row>
    <row r="1254" spans="3:4" x14ac:dyDescent="0.2">
      <c r="C1254" s="25"/>
      <c r="D1254" s="25"/>
    </row>
    <row r="1255" spans="3:4" x14ac:dyDescent="0.2">
      <c r="C1255" s="25"/>
      <c r="D1255" s="25"/>
    </row>
    <row r="1256" spans="3:4" x14ac:dyDescent="0.2">
      <c r="C1256" s="25"/>
      <c r="D1256" s="25"/>
    </row>
    <row r="1257" spans="3:4" x14ac:dyDescent="0.2">
      <c r="C1257" s="25"/>
      <c r="D1257" s="25"/>
    </row>
    <row r="1258" spans="3:4" x14ac:dyDescent="0.2">
      <c r="C1258" s="25"/>
      <c r="D1258" s="25"/>
    </row>
    <row r="1259" spans="3:4" x14ac:dyDescent="0.2">
      <c r="C1259" s="25"/>
      <c r="D1259" s="25"/>
    </row>
    <row r="1260" spans="3:4" x14ac:dyDescent="0.2">
      <c r="C1260" s="25"/>
      <c r="D1260" s="25"/>
    </row>
    <row r="1261" spans="3:4" x14ac:dyDescent="0.2">
      <c r="C1261" s="25"/>
      <c r="D1261" s="25"/>
    </row>
    <row r="1262" spans="3:4" x14ac:dyDescent="0.2">
      <c r="C1262" s="25"/>
      <c r="D1262" s="25"/>
    </row>
    <row r="1263" spans="3:4" x14ac:dyDescent="0.2">
      <c r="C1263" s="25"/>
      <c r="D1263" s="25"/>
    </row>
    <row r="1264" spans="3:4" x14ac:dyDescent="0.2">
      <c r="C1264" s="25"/>
      <c r="D1264" s="25"/>
    </row>
    <row r="1265" spans="3:4" x14ac:dyDescent="0.2">
      <c r="C1265" s="25"/>
      <c r="D1265" s="25"/>
    </row>
    <row r="1266" spans="3:4" x14ac:dyDescent="0.2">
      <c r="C1266" s="25"/>
      <c r="D1266" s="25"/>
    </row>
    <row r="1267" spans="3:4" x14ac:dyDescent="0.2">
      <c r="C1267" s="25"/>
      <c r="D1267" s="25"/>
    </row>
    <row r="1268" spans="3:4" x14ac:dyDescent="0.2">
      <c r="C1268" s="25"/>
      <c r="D1268" s="25"/>
    </row>
    <row r="1269" spans="3:4" x14ac:dyDescent="0.2">
      <c r="C1269" s="25"/>
      <c r="D1269" s="25"/>
    </row>
    <row r="1270" spans="3:4" x14ac:dyDescent="0.2">
      <c r="C1270" s="25"/>
      <c r="D1270" s="25"/>
    </row>
    <row r="1271" spans="3:4" x14ac:dyDescent="0.2">
      <c r="C1271" s="25"/>
      <c r="D1271" s="25"/>
    </row>
    <row r="1272" spans="3:4" x14ac:dyDescent="0.2">
      <c r="C1272" s="25"/>
      <c r="D1272" s="25"/>
    </row>
    <row r="1273" spans="3:4" x14ac:dyDescent="0.2">
      <c r="C1273" s="25"/>
      <c r="D1273" s="25"/>
    </row>
    <row r="1274" spans="3:4" x14ac:dyDescent="0.2">
      <c r="C1274" s="25"/>
      <c r="D1274" s="25"/>
    </row>
    <row r="1275" spans="3:4" x14ac:dyDescent="0.2">
      <c r="C1275" s="25"/>
      <c r="D1275" s="25"/>
    </row>
    <row r="1276" spans="3:4" x14ac:dyDescent="0.2">
      <c r="C1276" s="25"/>
      <c r="D1276" s="25"/>
    </row>
    <row r="1277" spans="3:4" x14ac:dyDescent="0.2">
      <c r="C1277" s="25"/>
      <c r="D1277" s="25"/>
    </row>
    <row r="1278" spans="3:4" x14ac:dyDescent="0.2">
      <c r="C1278" s="25"/>
      <c r="D1278" s="25"/>
    </row>
    <row r="1279" spans="3:4" x14ac:dyDescent="0.2">
      <c r="C1279" s="25"/>
      <c r="D1279" s="25"/>
    </row>
    <row r="1280" spans="3:4" x14ac:dyDescent="0.2">
      <c r="C1280" s="25"/>
      <c r="D1280" s="25"/>
    </row>
    <row r="1281" spans="3:4" x14ac:dyDescent="0.2">
      <c r="C1281" s="25"/>
      <c r="D1281" s="25"/>
    </row>
    <row r="1282" spans="3:4" x14ac:dyDescent="0.2">
      <c r="C1282" s="25"/>
      <c r="D1282" s="25"/>
    </row>
    <row r="1283" spans="3:4" x14ac:dyDescent="0.2">
      <c r="C1283" s="25"/>
      <c r="D1283" s="25"/>
    </row>
    <row r="1284" spans="3:4" x14ac:dyDescent="0.2">
      <c r="C1284" s="25"/>
      <c r="D1284" s="25"/>
    </row>
    <row r="1285" spans="3:4" x14ac:dyDescent="0.2">
      <c r="C1285" s="25"/>
      <c r="D1285" s="25"/>
    </row>
    <row r="1286" spans="3:4" x14ac:dyDescent="0.2">
      <c r="C1286" s="25"/>
      <c r="D1286" s="25"/>
    </row>
    <row r="1287" spans="3:4" x14ac:dyDescent="0.2">
      <c r="C1287" s="25"/>
      <c r="D1287" s="25"/>
    </row>
    <row r="1288" spans="3:4" x14ac:dyDescent="0.2">
      <c r="C1288" s="25"/>
      <c r="D1288" s="25"/>
    </row>
    <row r="1289" spans="3:4" x14ac:dyDescent="0.2">
      <c r="C1289" s="25"/>
      <c r="D1289" s="25"/>
    </row>
    <row r="1290" spans="3:4" x14ac:dyDescent="0.2">
      <c r="C1290" s="25"/>
      <c r="D1290" s="25"/>
    </row>
    <row r="1291" spans="3:4" x14ac:dyDescent="0.2">
      <c r="C1291" s="25"/>
      <c r="D1291" s="25"/>
    </row>
    <row r="1292" spans="3:4" x14ac:dyDescent="0.2">
      <c r="C1292" s="25"/>
      <c r="D1292" s="25"/>
    </row>
    <row r="1293" spans="3:4" x14ac:dyDescent="0.2">
      <c r="C1293" s="25"/>
      <c r="D1293" s="25"/>
    </row>
    <row r="1294" spans="3:4" x14ac:dyDescent="0.2">
      <c r="C1294" s="25"/>
      <c r="D1294" s="25"/>
    </row>
    <row r="1295" spans="3:4" x14ac:dyDescent="0.2">
      <c r="C1295" s="25"/>
      <c r="D1295" s="25"/>
    </row>
    <row r="1296" spans="3:4" x14ac:dyDescent="0.2">
      <c r="C1296" s="25"/>
      <c r="D1296" s="25"/>
    </row>
    <row r="1297" spans="3:4" x14ac:dyDescent="0.2">
      <c r="C1297" s="25"/>
      <c r="D1297" s="25"/>
    </row>
    <row r="1298" spans="3:4" x14ac:dyDescent="0.2">
      <c r="C1298" s="25"/>
      <c r="D1298" s="25"/>
    </row>
    <row r="1299" spans="3:4" x14ac:dyDescent="0.2">
      <c r="C1299" s="25"/>
      <c r="D1299" s="25"/>
    </row>
    <row r="1300" spans="3:4" x14ac:dyDescent="0.2">
      <c r="C1300" s="25"/>
      <c r="D1300" s="25"/>
    </row>
    <row r="1301" spans="3:4" x14ac:dyDescent="0.2">
      <c r="C1301" s="25"/>
      <c r="D1301" s="25"/>
    </row>
    <row r="1302" spans="3:4" x14ac:dyDescent="0.2">
      <c r="C1302" s="25"/>
      <c r="D1302" s="25"/>
    </row>
    <row r="1303" spans="3:4" x14ac:dyDescent="0.2">
      <c r="C1303" s="25"/>
      <c r="D1303" s="25"/>
    </row>
    <row r="1304" spans="3:4" x14ac:dyDescent="0.2">
      <c r="C1304" s="25"/>
      <c r="D1304" s="25"/>
    </row>
    <row r="1305" spans="3:4" x14ac:dyDescent="0.2">
      <c r="C1305" s="25"/>
      <c r="D1305" s="25"/>
    </row>
    <row r="1306" spans="3:4" x14ac:dyDescent="0.2">
      <c r="C1306" s="25"/>
      <c r="D1306" s="25"/>
    </row>
    <row r="1307" spans="3:4" x14ac:dyDescent="0.2">
      <c r="C1307" s="25"/>
      <c r="D1307" s="25"/>
    </row>
    <row r="1308" spans="3:4" x14ac:dyDescent="0.2">
      <c r="C1308" s="25"/>
      <c r="D1308" s="25"/>
    </row>
    <row r="1309" spans="3:4" x14ac:dyDescent="0.2">
      <c r="C1309" s="25"/>
      <c r="D1309" s="25"/>
    </row>
    <row r="1310" spans="3:4" x14ac:dyDescent="0.2">
      <c r="C1310" s="25"/>
      <c r="D1310" s="25"/>
    </row>
    <row r="1311" spans="3:4" x14ac:dyDescent="0.2">
      <c r="C1311" s="25"/>
      <c r="D1311" s="25"/>
    </row>
    <row r="1312" spans="3:4" x14ac:dyDescent="0.2">
      <c r="C1312" s="25"/>
      <c r="D1312" s="25"/>
    </row>
    <row r="1313" spans="3:4" x14ac:dyDescent="0.2">
      <c r="C1313" s="25"/>
      <c r="D1313" s="25"/>
    </row>
    <row r="1314" spans="3:4" x14ac:dyDescent="0.2">
      <c r="C1314" s="25"/>
      <c r="D1314" s="25"/>
    </row>
    <row r="1315" spans="3:4" x14ac:dyDescent="0.2">
      <c r="C1315" s="25"/>
      <c r="D1315" s="25"/>
    </row>
    <row r="1316" spans="3:4" x14ac:dyDescent="0.2">
      <c r="C1316" s="25"/>
      <c r="D1316" s="25"/>
    </row>
    <row r="1317" spans="3:4" x14ac:dyDescent="0.2">
      <c r="C1317" s="25"/>
      <c r="D1317" s="25"/>
    </row>
    <row r="1318" spans="3:4" x14ac:dyDescent="0.2">
      <c r="C1318" s="25"/>
      <c r="D1318" s="25"/>
    </row>
    <row r="1319" spans="3:4" x14ac:dyDescent="0.2">
      <c r="C1319" s="25"/>
      <c r="D1319" s="25"/>
    </row>
    <row r="1320" spans="3:4" x14ac:dyDescent="0.2">
      <c r="C1320" s="25"/>
      <c r="D1320" s="25"/>
    </row>
    <row r="1321" spans="3:4" x14ac:dyDescent="0.2">
      <c r="C1321" s="25"/>
      <c r="D1321" s="25"/>
    </row>
    <row r="1322" spans="3:4" x14ac:dyDescent="0.2">
      <c r="C1322" s="25"/>
      <c r="D1322" s="25"/>
    </row>
    <row r="1323" spans="3:4" x14ac:dyDescent="0.2">
      <c r="C1323" s="25"/>
      <c r="D1323" s="25"/>
    </row>
    <row r="1324" spans="3:4" x14ac:dyDescent="0.2">
      <c r="C1324" s="25"/>
      <c r="D1324" s="25"/>
    </row>
    <row r="1325" spans="3:4" x14ac:dyDescent="0.2">
      <c r="C1325" s="25"/>
      <c r="D1325" s="25"/>
    </row>
    <row r="1326" spans="3:4" x14ac:dyDescent="0.2">
      <c r="C1326" s="25"/>
      <c r="D1326" s="25"/>
    </row>
    <row r="1327" spans="3:4" x14ac:dyDescent="0.2">
      <c r="C1327" s="25"/>
      <c r="D1327" s="25"/>
    </row>
    <row r="1328" spans="3:4" x14ac:dyDescent="0.2">
      <c r="C1328" s="25"/>
      <c r="D1328" s="25"/>
    </row>
    <row r="1329" spans="3:4" x14ac:dyDescent="0.2">
      <c r="C1329" s="25"/>
      <c r="D1329" s="25"/>
    </row>
    <row r="1330" spans="3:4" x14ac:dyDescent="0.2">
      <c r="C1330" s="25"/>
      <c r="D1330" s="25"/>
    </row>
    <row r="1331" spans="3:4" x14ac:dyDescent="0.2">
      <c r="C1331" s="25"/>
      <c r="D1331" s="25"/>
    </row>
    <row r="1332" spans="3:4" x14ac:dyDescent="0.2">
      <c r="C1332" s="25"/>
      <c r="D1332" s="25"/>
    </row>
    <row r="1333" spans="3:4" x14ac:dyDescent="0.2">
      <c r="C1333" s="25"/>
      <c r="D1333" s="25"/>
    </row>
    <row r="1334" spans="3:4" x14ac:dyDescent="0.2">
      <c r="C1334" s="25"/>
      <c r="D1334" s="25"/>
    </row>
    <row r="1335" spans="3:4" x14ac:dyDescent="0.2">
      <c r="C1335" s="25"/>
      <c r="D1335" s="25"/>
    </row>
    <row r="1336" spans="3:4" x14ac:dyDescent="0.2">
      <c r="C1336" s="25"/>
      <c r="D1336" s="25"/>
    </row>
    <row r="1337" spans="3:4" x14ac:dyDescent="0.2">
      <c r="C1337" s="25"/>
      <c r="D1337" s="25"/>
    </row>
    <row r="1338" spans="3:4" x14ac:dyDescent="0.2">
      <c r="C1338" s="25"/>
      <c r="D1338" s="25"/>
    </row>
    <row r="1339" spans="3:4" x14ac:dyDescent="0.2">
      <c r="C1339" s="25"/>
      <c r="D1339" s="25"/>
    </row>
    <row r="1340" spans="3:4" x14ac:dyDescent="0.2">
      <c r="C1340" s="25"/>
      <c r="D1340" s="25"/>
    </row>
    <row r="1341" spans="3:4" x14ac:dyDescent="0.2">
      <c r="C1341" s="25"/>
      <c r="D1341" s="25"/>
    </row>
    <row r="1342" spans="3:4" x14ac:dyDescent="0.2">
      <c r="C1342" s="25"/>
      <c r="D1342" s="25"/>
    </row>
    <row r="1343" spans="3:4" x14ac:dyDescent="0.2">
      <c r="C1343" s="25"/>
      <c r="D1343" s="25"/>
    </row>
    <row r="1344" spans="3:4" x14ac:dyDescent="0.2">
      <c r="C1344" s="25"/>
      <c r="D1344" s="25"/>
    </row>
    <row r="1345" spans="3:4" x14ac:dyDescent="0.2">
      <c r="C1345" s="25"/>
      <c r="D1345" s="25"/>
    </row>
    <row r="1346" spans="3:4" x14ac:dyDescent="0.2">
      <c r="C1346" s="25"/>
      <c r="D1346" s="25"/>
    </row>
    <row r="1347" spans="3:4" x14ac:dyDescent="0.2">
      <c r="C1347" s="25"/>
      <c r="D1347" s="25"/>
    </row>
    <row r="1348" spans="3:4" x14ac:dyDescent="0.2">
      <c r="C1348" s="25"/>
      <c r="D1348" s="25"/>
    </row>
    <row r="1349" spans="3:4" x14ac:dyDescent="0.2">
      <c r="C1349" s="25"/>
      <c r="D1349" s="25"/>
    </row>
    <row r="1350" spans="3:4" x14ac:dyDescent="0.2">
      <c r="C1350" s="25"/>
      <c r="D1350" s="25"/>
    </row>
    <row r="1351" spans="3:4" x14ac:dyDescent="0.2">
      <c r="C1351" s="25"/>
      <c r="D1351" s="25"/>
    </row>
    <row r="1352" spans="3:4" x14ac:dyDescent="0.2">
      <c r="C1352" s="25"/>
      <c r="D1352" s="25"/>
    </row>
    <row r="1353" spans="3:4" x14ac:dyDescent="0.2">
      <c r="C1353" s="25"/>
      <c r="D1353" s="25"/>
    </row>
    <row r="1354" spans="3:4" x14ac:dyDescent="0.2">
      <c r="C1354" s="25"/>
      <c r="D1354" s="25"/>
    </row>
    <row r="1355" spans="3:4" x14ac:dyDescent="0.2">
      <c r="C1355" s="25"/>
      <c r="D1355" s="25"/>
    </row>
    <row r="1356" spans="3:4" x14ac:dyDescent="0.2">
      <c r="C1356" s="25"/>
      <c r="D1356" s="25"/>
    </row>
    <row r="1357" spans="3:4" x14ac:dyDescent="0.2">
      <c r="C1357" s="25"/>
      <c r="D1357" s="25"/>
    </row>
    <row r="1358" spans="3:4" x14ac:dyDescent="0.2">
      <c r="C1358" s="25"/>
      <c r="D1358" s="25"/>
    </row>
    <row r="1359" spans="3:4" x14ac:dyDescent="0.2">
      <c r="C1359" s="25"/>
      <c r="D1359" s="25"/>
    </row>
    <row r="1360" spans="3:4" x14ac:dyDescent="0.2">
      <c r="C1360" s="25"/>
      <c r="D1360" s="25"/>
    </row>
    <row r="1361" spans="3:4" x14ac:dyDescent="0.2">
      <c r="C1361" s="25"/>
      <c r="D1361" s="25"/>
    </row>
    <row r="1362" spans="3:4" x14ac:dyDescent="0.2">
      <c r="C1362" s="25"/>
      <c r="D1362" s="25"/>
    </row>
    <row r="1363" spans="3:4" x14ac:dyDescent="0.2">
      <c r="C1363" s="25"/>
      <c r="D1363" s="25"/>
    </row>
    <row r="1364" spans="3:4" x14ac:dyDescent="0.2">
      <c r="C1364" s="25"/>
      <c r="D1364" s="25"/>
    </row>
    <row r="1365" spans="3:4" x14ac:dyDescent="0.2">
      <c r="C1365" s="25"/>
      <c r="D1365" s="25"/>
    </row>
    <row r="1366" spans="3:4" x14ac:dyDescent="0.2">
      <c r="C1366" s="25"/>
      <c r="D1366" s="25"/>
    </row>
    <row r="1367" spans="3:4" x14ac:dyDescent="0.2">
      <c r="C1367" s="25"/>
      <c r="D1367" s="25"/>
    </row>
    <row r="1368" spans="3:4" x14ac:dyDescent="0.2">
      <c r="C1368" s="25"/>
      <c r="D1368" s="25"/>
    </row>
    <row r="1369" spans="3:4" x14ac:dyDescent="0.2">
      <c r="C1369" s="25"/>
      <c r="D1369" s="25"/>
    </row>
    <row r="1370" spans="3:4" x14ac:dyDescent="0.2">
      <c r="C1370" s="25"/>
      <c r="D1370" s="25"/>
    </row>
    <row r="1371" spans="3:4" x14ac:dyDescent="0.2">
      <c r="C1371" s="25"/>
      <c r="D1371" s="25"/>
    </row>
    <row r="1372" spans="3:4" x14ac:dyDescent="0.2">
      <c r="C1372" s="25"/>
      <c r="D1372" s="25"/>
    </row>
    <row r="1373" spans="3:4" x14ac:dyDescent="0.2">
      <c r="C1373" s="25"/>
      <c r="D1373" s="25"/>
    </row>
    <row r="1374" spans="3:4" x14ac:dyDescent="0.2">
      <c r="C1374" s="25"/>
      <c r="D1374" s="25"/>
    </row>
    <row r="1375" spans="3:4" x14ac:dyDescent="0.2">
      <c r="C1375" s="25"/>
      <c r="D1375" s="25"/>
    </row>
    <row r="1376" spans="3:4" x14ac:dyDescent="0.2">
      <c r="C1376" s="25"/>
      <c r="D1376" s="25"/>
    </row>
    <row r="1377" spans="3:4" x14ac:dyDescent="0.2">
      <c r="C1377" s="25"/>
      <c r="D1377" s="25"/>
    </row>
    <row r="1378" spans="3:4" x14ac:dyDescent="0.2">
      <c r="C1378" s="25"/>
      <c r="D1378" s="25"/>
    </row>
    <row r="1379" spans="3:4" x14ac:dyDescent="0.2">
      <c r="C1379" s="25"/>
      <c r="D1379" s="25"/>
    </row>
    <row r="1380" spans="3:4" x14ac:dyDescent="0.2">
      <c r="C1380" s="25"/>
      <c r="D1380" s="25"/>
    </row>
    <row r="1381" spans="3:4" x14ac:dyDescent="0.2">
      <c r="C1381" s="25"/>
      <c r="D1381" s="25"/>
    </row>
    <row r="1382" spans="3:4" x14ac:dyDescent="0.2">
      <c r="C1382" s="25"/>
      <c r="D1382" s="25"/>
    </row>
    <row r="1383" spans="3:4" x14ac:dyDescent="0.2">
      <c r="C1383" s="25"/>
      <c r="D1383" s="25"/>
    </row>
    <row r="1384" spans="3:4" x14ac:dyDescent="0.2">
      <c r="C1384" s="25"/>
      <c r="D1384" s="25"/>
    </row>
    <row r="1385" spans="3:4" x14ac:dyDescent="0.2">
      <c r="C1385" s="25"/>
      <c r="D1385" s="25"/>
    </row>
    <row r="1386" spans="3:4" x14ac:dyDescent="0.2">
      <c r="C1386" s="25"/>
      <c r="D1386" s="25"/>
    </row>
    <row r="1387" spans="3:4" x14ac:dyDescent="0.2">
      <c r="C1387" s="25"/>
      <c r="D1387" s="25"/>
    </row>
    <row r="1388" spans="3:4" x14ac:dyDescent="0.2">
      <c r="C1388" s="25"/>
      <c r="D1388" s="25"/>
    </row>
    <row r="1389" spans="3:4" x14ac:dyDescent="0.2">
      <c r="C1389" s="25"/>
      <c r="D1389" s="25"/>
    </row>
    <row r="1390" spans="3:4" x14ac:dyDescent="0.2">
      <c r="C1390" s="25"/>
      <c r="D1390" s="25"/>
    </row>
    <row r="1391" spans="3:4" x14ac:dyDescent="0.2">
      <c r="C1391" s="25"/>
      <c r="D1391" s="25"/>
    </row>
    <row r="1392" spans="3:4" x14ac:dyDescent="0.2">
      <c r="C1392" s="25"/>
      <c r="D1392" s="25"/>
    </row>
    <row r="1393" spans="3:4" x14ac:dyDescent="0.2">
      <c r="C1393" s="25"/>
      <c r="D1393" s="25"/>
    </row>
    <row r="1394" spans="3:4" x14ac:dyDescent="0.2">
      <c r="C1394" s="25"/>
      <c r="D1394" s="25"/>
    </row>
    <row r="1395" spans="3:4" x14ac:dyDescent="0.2">
      <c r="C1395" s="25"/>
      <c r="D1395" s="25"/>
    </row>
    <row r="1396" spans="3:4" x14ac:dyDescent="0.2">
      <c r="C1396" s="25"/>
      <c r="D1396" s="25"/>
    </row>
    <row r="1397" spans="3:4" x14ac:dyDescent="0.2">
      <c r="C1397" s="25"/>
      <c r="D1397" s="25"/>
    </row>
    <row r="1398" spans="3:4" x14ac:dyDescent="0.2">
      <c r="C1398" s="25"/>
      <c r="D1398" s="25"/>
    </row>
    <row r="1399" spans="3:4" x14ac:dyDescent="0.2">
      <c r="C1399" s="25"/>
      <c r="D1399" s="25"/>
    </row>
    <row r="1400" spans="3:4" x14ac:dyDescent="0.2">
      <c r="C1400" s="25"/>
      <c r="D1400" s="25"/>
    </row>
    <row r="1401" spans="3:4" x14ac:dyDescent="0.2">
      <c r="C1401" s="25"/>
      <c r="D1401" s="25"/>
    </row>
    <row r="1402" spans="3:4" x14ac:dyDescent="0.2">
      <c r="C1402" s="25"/>
      <c r="D1402" s="25"/>
    </row>
    <row r="1403" spans="3:4" x14ac:dyDescent="0.2">
      <c r="C1403" s="25"/>
      <c r="D1403" s="25"/>
    </row>
    <row r="1404" spans="3:4" x14ac:dyDescent="0.2">
      <c r="C1404" s="25"/>
      <c r="D1404" s="25"/>
    </row>
    <row r="1405" spans="3:4" x14ac:dyDescent="0.2">
      <c r="C1405" s="25"/>
      <c r="D1405" s="25"/>
    </row>
    <row r="1406" spans="3:4" x14ac:dyDescent="0.2">
      <c r="C1406" s="25"/>
      <c r="D1406" s="25"/>
    </row>
    <row r="1407" spans="3:4" x14ac:dyDescent="0.2">
      <c r="C1407" s="25"/>
      <c r="D1407" s="25"/>
    </row>
    <row r="1408" spans="3:4" x14ac:dyDescent="0.2">
      <c r="C1408" s="25"/>
      <c r="D1408" s="25"/>
    </row>
    <row r="1409" spans="3:4" x14ac:dyDescent="0.2">
      <c r="C1409" s="25"/>
      <c r="D1409" s="25"/>
    </row>
    <row r="1410" spans="3:4" x14ac:dyDescent="0.2">
      <c r="C1410" s="25"/>
      <c r="D1410" s="25"/>
    </row>
    <row r="1411" spans="3:4" x14ac:dyDescent="0.2">
      <c r="C1411" s="25"/>
      <c r="D1411" s="25"/>
    </row>
    <row r="1412" spans="3:4" x14ac:dyDescent="0.2">
      <c r="C1412" s="25"/>
      <c r="D1412" s="25"/>
    </row>
    <row r="1413" spans="3:4" x14ac:dyDescent="0.2">
      <c r="C1413" s="25"/>
      <c r="D1413" s="25"/>
    </row>
    <row r="1414" spans="3:4" x14ac:dyDescent="0.2">
      <c r="C1414" s="25"/>
      <c r="D1414" s="25"/>
    </row>
    <row r="1415" spans="3:4" x14ac:dyDescent="0.2">
      <c r="C1415" s="25"/>
      <c r="D1415" s="25"/>
    </row>
    <row r="1416" spans="3:4" x14ac:dyDescent="0.2">
      <c r="C1416" s="25"/>
      <c r="D1416" s="25"/>
    </row>
    <row r="1417" spans="3:4" x14ac:dyDescent="0.2">
      <c r="C1417" s="25"/>
      <c r="D1417" s="25"/>
    </row>
    <row r="1418" spans="3:4" x14ac:dyDescent="0.2">
      <c r="C1418" s="25"/>
      <c r="D1418" s="25"/>
    </row>
    <row r="1419" spans="3:4" x14ac:dyDescent="0.2">
      <c r="C1419" s="25"/>
      <c r="D1419" s="25"/>
    </row>
    <row r="1420" spans="3:4" x14ac:dyDescent="0.2">
      <c r="C1420" s="25"/>
      <c r="D1420" s="25"/>
    </row>
    <row r="1421" spans="3:4" x14ac:dyDescent="0.2">
      <c r="C1421" s="25"/>
      <c r="D1421" s="25"/>
    </row>
    <row r="1422" spans="3:4" x14ac:dyDescent="0.2">
      <c r="C1422" s="25"/>
      <c r="D1422" s="25"/>
    </row>
    <row r="1423" spans="3:4" x14ac:dyDescent="0.2">
      <c r="C1423" s="25"/>
      <c r="D1423" s="25"/>
    </row>
    <row r="1424" spans="3:4" x14ac:dyDescent="0.2">
      <c r="C1424" s="25"/>
      <c r="D1424" s="25"/>
    </row>
    <row r="1425" spans="3:4" x14ac:dyDescent="0.2">
      <c r="C1425" s="25"/>
      <c r="D1425" s="25"/>
    </row>
    <row r="1426" spans="3:4" x14ac:dyDescent="0.2">
      <c r="C1426" s="25"/>
      <c r="D1426" s="25"/>
    </row>
    <row r="1427" spans="3:4" x14ac:dyDescent="0.2">
      <c r="C1427" s="25"/>
      <c r="D1427" s="25"/>
    </row>
    <row r="1428" spans="3:4" x14ac:dyDescent="0.2">
      <c r="C1428" s="25"/>
      <c r="D1428" s="25"/>
    </row>
    <row r="1429" spans="3:4" x14ac:dyDescent="0.2">
      <c r="C1429" s="25"/>
      <c r="D1429" s="25"/>
    </row>
    <row r="1430" spans="3:4" x14ac:dyDescent="0.2">
      <c r="C1430" s="25"/>
      <c r="D1430" s="25"/>
    </row>
    <row r="1431" spans="3:4" x14ac:dyDescent="0.2">
      <c r="C1431" s="25"/>
      <c r="D1431" s="25"/>
    </row>
    <row r="1432" spans="3:4" x14ac:dyDescent="0.2">
      <c r="C1432" s="25"/>
      <c r="D1432" s="25"/>
    </row>
    <row r="1433" spans="3:4" x14ac:dyDescent="0.2">
      <c r="C1433" s="25"/>
      <c r="D1433" s="25"/>
    </row>
    <row r="1434" spans="3:4" x14ac:dyDescent="0.2">
      <c r="C1434" s="25"/>
      <c r="D1434" s="25"/>
    </row>
    <row r="1435" spans="3:4" x14ac:dyDescent="0.2">
      <c r="C1435" s="25"/>
      <c r="D1435" s="25"/>
    </row>
    <row r="1436" spans="3:4" x14ac:dyDescent="0.2">
      <c r="C1436" s="25"/>
      <c r="D1436" s="25"/>
    </row>
    <row r="1437" spans="3:4" x14ac:dyDescent="0.2">
      <c r="C1437" s="25"/>
      <c r="D1437" s="25"/>
    </row>
    <row r="1438" spans="3:4" x14ac:dyDescent="0.2">
      <c r="C1438" s="25"/>
      <c r="D1438" s="25"/>
    </row>
    <row r="1439" spans="3:4" x14ac:dyDescent="0.2">
      <c r="C1439" s="25"/>
      <c r="D1439" s="25"/>
    </row>
    <row r="1440" spans="3:4" x14ac:dyDescent="0.2">
      <c r="C1440" s="25"/>
      <c r="D1440" s="25"/>
    </row>
    <row r="1441" spans="3:4" x14ac:dyDescent="0.2">
      <c r="C1441" s="25"/>
      <c r="D1441" s="25"/>
    </row>
    <row r="1442" spans="3:4" x14ac:dyDescent="0.2">
      <c r="C1442" s="25"/>
      <c r="D1442" s="25"/>
    </row>
    <row r="1443" spans="3:4" x14ac:dyDescent="0.2">
      <c r="C1443" s="25"/>
      <c r="D1443" s="25"/>
    </row>
    <row r="1444" spans="3:4" x14ac:dyDescent="0.2">
      <c r="C1444" s="25"/>
      <c r="D1444" s="25"/>
    </row>
    <row r="1445" spans="3:4" x14ac:dyDescent="0.2">
      <c r="C1445" s="25"/>
      <c r="D1445" s="25"/>
    </row>
    <row r="1446" spans="3:4" x14ac:dyDescent="0.2">
      <c r="C1446" s="25"/>
      <c r="D1446" s="25"/>
    </row>
    <row r="1447" spans="3:4" x14ac:dyDescent="0.2">
      <c r="C1447" s="25"/>
      <c r="D1447" s="25"/>
    </row>
    <row r="1448" spans="3:4" x14ac:dyDescent="0.2">
      <c r="C1448" s="25"/>
      <c r="D1448" s="25"/>
    </row>
    <row r="1449" spans="3:4" x14ac:dyDescent="0.2">
      <c r="C1449" s="25"/>
      <c r="D1449" s="25"/>
    </row>
    <row r="1450" spans="3:4" x14ac:dyDescent="0.2">
      <c r="C1450" s="25"/>
      <c r="D1450" s="25"/>
    </row>
    <row r="1451" spans="3:4" x14ac:dyDescent="0.2">
      <c r="C1451" s="25"/>
      <c r="D1451" s="25"/>
    </row>
    <row r="1452" spans="3:4" x14ac:dyDescent="0.2">
      <c r="C1452" s="25"/>
      <c r="D1452" s="25"/>
    </row>
    <row r="1453" spans="3:4" x14ac:dyDescent="0.2">
      <c r="C1453" s="25"/>
      <c r="D1453" s="25"/>
    </row>
    <row r="1454" spans="3:4" x14ac:dyDescent="0.2">
      <c r="C1454" s="25"/>
      <c r="D1454" s="25"/>
    </row>
    <row r="1455" spans="3:4" x14ac:dyDescent="0.2">
      <c r="C1455" s="25"/>
      <c r="D1455" s="25"/>
    </row>
    <row r="1456" spans="3:4" x14ac:dyDescent="0.2">
      <c r="C1456" s="25"/>
      <c r="D1456" s="25"/>
    </row>
    <row r="1457" spans="3:4" x14ac:dyDescent="0.2">
      <c r="C1457" s="25"/>
      <c r="D1457" s="25"/>
    </row>
    <row r="1458" spans="3:4" x14ac:dyDescent="0.2">
      <c r="C1458" s="25"/>
      <c r="D1458" s="25"/>
    </row>
    <row r="1459" spans="3:4" x14ac:dyDescent="0.2">
      <c r="C1459" s="25"/>
      <c r="D1459" s="25"/>
    </row>
    <row r="1460" spans="3:4" x14ac:dyDescent="0.2">
      <c r="C1460" s="25"/>
      <c r="D1460" s="25"/>
    </row>
    <row r="1461" spans="3:4" x14ac:dyDescent="0.2">
      <c r="C1461" s="25"/>
      <c r="D1461" s="25"/>
    </row>
    <row r="1462" spans="3:4" x14ac:dyDescent="0.2">
      <c r="C1462" s="25"/>
      <c r="D1462" s="25"/>
    </row>
    <row r="1463" spans="3:4" x14ac:dyDescent="0.2">
      <c r="C1463" s="25"/>
      <c r="D1463" s="25"/>
    </row>
    <row r="1464" spans="3:4" x14ac:dyDescent="0.2">
      <c r="C1464" s="25"/>
      <c r="D1464" s="25"/>
    </row>
    <row r="1465" spans="3:4" x14ac:dyDescent="0.2">
      <c r="C1465" s="25"/>
      <c r="D1465" s="25"/>
    </row>
    <row r="1466" spans="3:4" x14ac:dyDescent="0.2">
      <c r="C1466" s="25"/>
      <c r="D1466" s="25"/>
    </row>
    <row r="1467" spans="3:4" x14ac:dyDescent="0.2">
      <c r="C1467" s="25"/>
      <c r="D1467" s="25"/>
    </row>
    <row r="1468" spans="3:4" x14ac:dyDescent="0.2">
      <c r="C1468" s="25"/>
      <c r="D1468" s="25"/>
    </row>
    <row r="1469" spans="3:4" x14ac:dyDescent="0.2">
      <c r="C1469" s="25"/>
      <c r="D1469" s="25"/>
    </row>
    <row r="1470" spans="3:4" x14ac:dyDescent="0.2">
      <c r="C1470" s="25"/>
      <c r="D1470" s="25"/>
    </row>
    <row r="1471" spans="3:4" x14ac:dyDescent="0.2">
      <c r="C1471" s="25"/>
      <c r="D1471" s="25"/>
    </row>
    <row r="1472" spans="3:4" x14ac:dyDescent="0.2">
      <c r="C1472" s="25"/>
      <c r="D1472" s="25"/>
    </row>
    <row r="1473" spans="3:4" x14ac:dyDescent="0.2">
      <c r="C1473" s="25"/>
      <c r="D1473" s="25"/>
    </row>
    <row r="1474" spans="3:4" x14ac:dyDescent="0.2">
      <c r="C1474" s="25"/>
      <c r="D1474" s="25"/>
    </row>
    <row r="1475" spans="3:4" x14ac:dyDescent="0.2">
      <c r="C1475" s="25"/>
      <c r="D1475" s="25"/>
    </row>
    <row r="1476" spans="3:4" x14ac:dyDescent="0.2">
      <c r="C1476" s="25"/>
      <c r="D1476" s="25"/>
    </row>
    <row r="1477" spans="3:4" x14ac:dyDescent="0.2">
      <c r="C1477" s="25"/>
      <c r="D1477" s="25"/>
    </row>
    <row r="1478" spans="3:4" x14ac:dyDescent="0.2">
      <c r="C1478" s="25"/>
      <c r="D1478" s="25"/>
    </row>
    <row r="1479" spans="3:4" x14ac:dyDescent="0.2">
      <c r="C1479" s="25"/>
      <c r="D1479" s="25"/>
    </row>
    <row r="1480" spans="3:4" x14ac:dyDescent="0.2">
      <c r="C1480" s="25"/>
      <c r="D1480" s="25"/>
    </row>
    <row r="1481" spans="3:4" x14ac:dyDescent="0.2">
      <c r="C1481" s="25"/>
      <c r="D1481" s="25"/>
    </row>
    <row r="1482" spans="3:4" x14ac:dyDescent="0.2">
      <c r="C1482" s="25"/>
      <c r="D1482" s="25"/>
    </row>
    <row r="1483" spans="3:4" x14ac:dyDescent="0.2">
      <c r="C1483" s="25"/>
      <c r="D1483" s="25"/>
    </row>
    <row r="1484" spans="3:4" x14ac:dyDescent="0.2">
      <c r="C1484" s="25"/>
      <c r="D1484" s="25"/>
    </row>
    <row r="1485" spans="3:4" x14ac:dyDescent="0.2">
      <c r="C1485" s="25"/>
      <c r="D1485" s="25"/>
    </row>
    <row r="1486" spans="3:4" x14ac:dyDescent="0.2">
      <c r="C1486" s="25"/>
      <c r="D1486" s="25"/>
    </row>
    <row r="1487" spans="3:4" x14ac:dyDescent="0.2">
      <c r="C1487" s="25"/>
      <c r="D1487" s="25"/>
    </row>
    <row r="1488" spans="3:4" x14ac:dyDescent="0.2">
      <c r="C1488" s="25"/>
      <c r="D1488" s="25"/>
    </row>
    <row r="1489" spans="3:4" x14ac:dyDescent="0.2">
      <c r="C1489" s="25"/>
      <c r="D1489" s="25"/>
    </row>
    <row r="1490" spans="3:4" x14ac:dyDescent="0.2">
      <c r="C1490" s="25"/>
      <c r="D1490" s="25"/>
    </row>
    <row r="1491" spans="3:4" x14ac:dyDescent="0.2">
      <c r="C1491" s="25"/>
      <c r="D1491" s="25"/>
    </row>
    <row r="1492" spans="3:4" x14ac:dyDescent="0.2">
      <c r="C1492" s="25"/>
      <c r="D1492" s="25"/>
    </row>
    <row r="1493" spans="3:4" x14ac:dyDescent="0.2">
      <c r="C1493" s="25"/>
      <c r="D1493" s="25"/>
    </row>
    <row r="1494" spans="3:4" x14ac:dyDescent="0.2">
      <c r="C1494" s="25"/>
      <c r="D1494" s="25"/>
    </row>
    <row r="1495" spans="3:4" x14ac:dyDescent="0.2">
      <c r="C1495" s="25"/>
      <c r="D1495" s="25"/>
    </row>
    <row r="1496" spans="3:4" x14ac:dyDescent="0.2">
      <c r="C1496" s="25"/>
      <c r="D1496" s="25"/>
    </row>
    <row r="1497" spans="3:4" x14ac:dyDescent="0.2">
      <c r="C1497" s="25"/>
      <c r="D1497" s="25"/>
    </row>
    <row r="1498" spans="3:4" x14ac:dyDescent="0.2">
      <c r="C1498" s="25"/>
      <c r="D1498" s="25"/>
    </row>
    <row r="1499" spans="3:4" x14ac:dyDescent="0.2">
      <c r="C1499" s="25"/>
      <c r="D1499" s="25"/>
    </row>
    <row r="1500" spans="3:4" x14ac:dyDescent="0.2">
      <c r="C1500" s="25"/>
      <c r="D1500" s="25"/>
    </row>
    <row r="1501" spans="3:4" x14ac:dyDescent="0.2">
      <c r="C1501" s="25"/>
      <c r="D1501" s="25"/>
    </row>
    <row r="1502" spans="3:4" x14ac:dyDescent="0.2">
      <c r="C1502" s="25"/>
      <c r="D1502" s="25"/>
    </row>
    <row r="1503" spans="3:4" x14ac:dyDescent="0.2">
      <c r="C1503" s="25"/>
      <c r="D1503" s="25"/>
    </row>
    <row r="1504" spans="3:4" x14ac:dyDescent="0.2">
      <c r="C1504" s="25"/>
      <c r="D1504" s="25"/>
    </row>
    <row r="1505" spans="3:4" x14ac:dyDescent="0.2">
      <c r="C1505" s="25"/>
      <c r="D1505" s="25"/>
    </row>
    <row r="1506" spans="3:4" x14ac:dyDescent="0.2">
      <c r="C1506" s="25"/>
      <c r="D1506" s="25"/>
    </row>
    <row r="1507" spans="3:4" x14ac:dyDescent="0.2">
      <c r="C1507" s="25"/>
      <c r="D1507" s="25"/>
    </row>
    <row r="1508" spans="3:4" x14ac:dyDescent="0.2">
      <c r="C1508" s="25"/>
      <c r="D1508" s="25"/>
    </row>
    <row r="1509" spans="3:4" x14ac:dyDescent="0.2">
      <c r="C1509" s="25"/>
      <c r="D1509" s="25"/>
    </row>
    <row r="1510" spans="3:4" x14ac:dyDescent="0.2">
      <c r="C1510" s="25"/>
      <c r="D1510" s="25"/>
    </row>
    <row r="1511" spans="3:4" x14ac:dyDescent="0.2">
      <c r="C1511" s="25"/>
      <c r="D1511" s="25"/>
    </row>
    <row r="1512" spans="3:4" x14ac:dyDescent="0.2">
      <c r="C1512" s="25"/>
      <c r="D1512" s="25"/>
    </row>
    <row r="1513" spans="3:4" x14ac:dyDescent="0.2">
      <c r="C1513" s="25"/>
      <c r="D1513" s="25"/>
    </row>
    <row r="1514" spans="3:4" x14ac:dyDescent="0.2">
      <c r="C1514" s="25"/>
      <c r="D1514" s="25"/>
    </row>
    <row r="1515" spans="3:4" x14ac:dyDescent="0.2">
      <c r="C1515" s="25"/>
      <c r="D1515" s="25"/>
    </row>
    <row r="1516" spans="3:4" x14ac:dyDescent="0.2">
      <c r="C1516" s="25"/>
      <c r="D1516" s="25"/>
    </row>
    <row r="1517" spans="3:4" x14ac:dyDescent="0.2">
      <c r="C1517" s="25"/>
      <c r="D1517" s="25"/>
    </row>
    <row r="1518" spans="3:4" x14ac:dyDescent="0.2">
      <c r="C1518" s="25"/>
      <c r="D1518" s="25"/>
    </row>
    <row r="1519" spans="3:4" x14ac:dyDescent="0.2">
      <c r="C1519" s="25"/>
      <c r="D1519" s="25"/>
    </row>
    <row r="1520" spans="3:4" x14ac:dyDescent="0.2">
      <c r="C1520" s="25"/>
      <c r="D1520" s="25"/>
    </row>
    <row r="1521" spans="3:4" x14ac:dyDescent="0.2">
      <c r="C1521" s="25"/>
      <c r="D1521" s="25"/>
    </row>
    <row r="1522" spans="3:4" x14ac:dyDescent="0.2">
      <c r="C1522" s="25"/>
      <c r="D1522" s="25"/>
    </row>
    <row r="1523" spans="3:4" x14ac:dyDescent="0.2">
      <c r="C1523" s="25"/>
      <c r="D1523" s="25"/>
    </row>
    <row r="1524" spans="3:4" x14ac:dyDescent="0.2">
      <c r="C1524" s="25"/>
      <c r="D1524" s="25"/>
    </row>
    <row r="1525" spans="3:4" x14ac:dyDescent="0.2">
      <c r="C1525" s="25"/>
      <c r="D1525" s="25"/>
    </row>
    <row r="1526" spans="3:4" x14ac:dyDescent="0.2">
      <c r="C1526" s="25"/>
      <c r="D1526" s="25"/>
    </row>
    <row r="1527" spans="3:4" x14ac:dyDescent="0.2">
      <c r="C1527" s="25"/>
      <c r="D1527" s="25"/>
    </row>
    <row r="1528" spans="3:4" x14ac:dyDescent="0.2">
      <c r="C1528" s="25"/>
      <c r="D1528" s="25"/>
    </row>
    <row r="1529" spans="3:4" x14ac:dyDescent="0.2">
      <c r="C1529" s="25"/>
      <c r="D1529" s="25"/>
    </row>
    <row r="1530" spans="3:4" x14ac:dyDescent="0.2">
      <c r="C1530" s="25"/>
      <c r="D1530" s="25"/>
    </row>
    <row r="1531" spans="3:4" x14ac:dyDescent="0.2">
      <c r="C1531" s="25"/>
      <c r="D1531" s="25"/>
    </row>
    <row r="1532" spans="3:4" x14ac:dyDescent="0.2">
      <c r="C1532" s="25"/>
      <c r="D1532" s="25"/>
    </row>
    <row r="1533" spans="3:4" x14ac:dyDescent="0.2">
      <c r="C1533" s="25"/>
      <c r="D1533" s="25"/>
    </row>
    <row r="1534" spans="3:4" x14ac:dyDescent="0.2">
      <c r="C1534" s="25"/>
      <c r="D1534" s="25"/>
    </row>
    <row r="1535" spans="3:4" x14ac:dyDescent="0.2">
      <c r="C1535" s="25"/>
      <c r="D1535" s="25"/>
    </row>
    <row r="1536" spans="3:4" x14ac:dyDescent="0.2">
      <c r="C1536" s="25"/>
      <c r="D1536" s="25"/>
    </row>
    <row r="1537" spans="3:4" x14ac:dyDescent="0.2">
      <c r="C1537" s="25"/>
      <c r="D1537" s="25"/>
    </row>
    <row r="1538" spans="3:4" x14ac:dyDescent="0.2">
      <c r="C1538" s="25"/>
      <c r="D1538" s="25"/>
    </row>
    <row r="1539" spans="3:4" x14ac:dyDescent="0.2">
      <c r="C1539" s="25"/>
      <c r="D1539" s="25"/>
    </row>
    <row r="1540" spans="3:4" x14ac:dyDescent="0.2">
      <c r="C1540" s="25"/>
      <c r="D1540" s="25"/>
    </row>
    <row r="1541" spans="3:4" x14ac:dyDescent="0.2">
      <c r="C1541" s="25"/>
      <c r="D1541" s="25"/>
    </row>
    <row r="1542" spans="3:4" x14ac:dyDescent="0.2">
      <c r="C1542" s="25"/>
      <c r="D1542" s="25"/>
    </row>
    <row r="1543" spans="3:4" x14ac:dyDescent="0.2">
      <c r="C1543" s="25"/>
      <c r="D1543" s="25"/>
    </row>
    <row r="1544" spans="3:4" x14ac:dyDescent="0.2">
      <c r="C1544" s="25"/>
      <c r="D1544" s="25"/>
    </row>
    <row r="1545" spans="3:4" x14ac:dyDescent="0.2">
      <c r="C1545" s="25"/>
      <c r="D1545" s="25"/>
    </row>
    <row r="1546" spans="3:4" x14ac:dyDescent="0.2">
      <c r="C1546" s="25"/>
      <c r="D1546" s="25"/>
    </row>
    <row r="1547" spans="3:4" x14ac:dyDescent="0.2">
      <c r="C1547" s="25"/>
      <c r="D1547" s="25"/>
    </row>
    <row r="1548" spans="3:4" x14ac:dyDescent="0.2">
      <c r="C1548" s="25"/>
      <c r="D1548" s="25"/>
    </row>
    <row r="1549" spans="3:4" x14ac:dyDescent="0.2">
      <c r="C1549" s="25"/>
      <c r="D1549" s="25"/>
    </row>
    <row r="1550" spans="3:4" x14ac:dyDescent="0.2">
      <c r="C1550" s="25"/>
      <c r="D1550" s="25"/>
    </row>
    <row r="1551" spans="3:4" x14ac:dyDescent="0.2">
      <c r="C1551" s="25"/>
      <c r="D1551" s="25"/>
    </row>
    <row r="1552" spans="3:4" x14ac:dyDescent="0.2">
      <c r="C1552" s="25"/>
      <c r="D1552" s="25"/>
    </row>
    <row r="1553" spans="3:4" x14ac:dyDescent="0.2">
      <c r="C1553" s="25"/>
      <c r="D1553" s="25"/>
    </row>
    <row r="1554" spans="3:4" x14ac:dyDescent="0.2">
      <c r="C1554" s="25"/>
      <c r="D1554" s="25"/>
    </row>
    <row r="1555" spans="3:4" x14ac:dyDescent="0.2">
      <c r="C1555" s="25"/>
      <c r="D1555" s="25"/>
    </row>
    <row r="1556" spans="3:4" x14ac:dyDescent="0.2">
      <c r="C1556" s="25"/>
      <c r="D1556" s="25"/>
    </row>
    <row r="1557" spans="3:4" x14ac:dyDescent="0.2">
      <c r="C1557" s="25"/>
      <c r="D1557" s="25"/>
    </row>
    <row r="1558" spans="3:4" x14ac:dyDescent="0.2">
      <c r="C1558" s="25"/>
      <c r="D1558" s="25"/>
    </row>
    <row r="1559" spans="3:4" x14ac:dyDescent="0.2">
      <c r="C1559" s="25"/>
      <c r="D1559" s="25"/>
    </row>
    <row r="1560" spans="3:4" x14ac:dyDescent="0.2">
      <c r="C1560" s="25"/>
      <c r="D1560" s="25"/>
    </row>
    <row r="1561" spans="3:4" x14ac:dyDescent="0.2">
      <c r="C1561" s="25"/>
      <c r="D1561" s="25"/>
    </row>
    <row r="1562" spans="3:4" x14ac:dyDescent="0.2">
      <c r="C1562" s="25"/>
      <c r="D1562" s="25"/>
    </row>
    <row r="1563" spans="3:4" x14ac:dyDescent="0.2">
      <c r="C1563" s="25"/>
      <c r="D1563" s="25"/>
    </row>
    <row r="1564" spans="3:4" x14ac:dyDescent="0.2">
      <c r="C1564" s="25"/>
      <c r="D1564" s="25"/>
    </row>
    <row r="1565" spans="3:4" x14ac:dyDescent="0.2">
      <c r="C1565" s="25"/>
      <c r="D1565" s="25"/>
    </row>
    <row r="1566" spans="3:4" x14ac:dyDescent="0.2">
      <c r="C1566" s="25"/>
      <c r="D1566" s="25"/>
    </row>
    <row r="1567" spans="3:4" x14ac:dyDescent="0.2">
      <c r="C1567" s="25"/>
      <c r="D1567" s="25"/>
    </row>
    <row r="1568" spans="3:4" x14ac:dyDescent="0.2">
      <c r="C1568" s="25"/>
      <c r="D1568" s="25"/>
    </row>
    <row r="1569" spans="3:4" x14ac:dyDescent="0.2">
      <c r="C1569" s="25"/>
      <c r="D1569" s="25"/>
    </row>
    <row r="1570" spans="3:4" x14ac:dyDescent="0.2">
      <c r="C1570" s="25"/>
      <c r="D1570" s="25"/>
    </row>
    <row r="1571" spans="3:4" x14ac:dyDescent="0.2">
      <c r="C1571" s="25"/>
      <c r="D1571" s="25"/>
    </row>
    <row r="1572" spans="3:4" x14ac:dyDescent="0.2">
      <c r="C1572" s="25"/>
      <c r="D1572" s="25"/>
    </row>
    <row r="1573" spans="3:4" x14ac:dyDescent="0.2">
      <c r="C1573" s="25"/>
      <c r="D1573" s="25"/>
    </row>
    <row r="1574" spans="3:4" x14ac:dyDescent="0.2">
      <c r="C1574" s="25"/>
      <c r="D1574" s="25"/>
    </row>
    <row r="1575" spans="3:4" x14ac:dyDescent="0.2">
      <c r="C1575" s="25"/>
      <c r="D1575" s="25"/>
    </row>
    <row r="1576" spans="3:4" x14ac:dyDescent="0.2">
      <c r="C1576" s="25"/>
      <c r="D1576" s="25"/>
    </row>
    <row r="1577" spans="3:4" x14ac:dyDescent="0.2">
      <c r="C1577" s="25"/>
      <c r="D1577" s="25"/>
    </row>
    <row r="1578" spans="3:4" x14ac:dyDescent="0.2">
      <c r="C1578" s="25"/>
      <c r="D1578" s="25"/>
    </row>
    <row r="1579" spans="3:4" x14ac:dyDescent="0.2">
      <c r="C1579" s="25"/>
      <c r="D1579" s="25"/>
    </row>
    <row r="1580" spans="3:4" x14ac:dyDescent="0.2">
      <c r="C1580" s="25"/>
      <c r="D1580" s="25"/>
    </row>
    <row r="1581" spans="3:4" x14ac:dyDescent="0.2">
      <c r="C1581" s="25"/>
      <c r="D1581" s="25"/>
    </row>
    <row r="1582" spans="3:4" x14ac:dyDescent="0.2">
      <c r="C1582" s="25"/>
      <c r="D1582" s="25"/>
    </row>
    <row r="1583" spans="3:4" x14ac:dyDescent="0.2">
      <c r="C1583" s="25"/>
      <c r="D1583" s="25"/>
    </row>
    <row r="1584" spans="3:4" x14ac:dyDescent="0.2">
      <c r="C1584" s="25"/>
      <c r="D1584" s="25"/>
    </row>
    <row r="1585" spans="3:4" x14ac:dyDescent="0.2">
      <c r="C1585" s="25"/>
      <c r="D1585" s="25"/>
    </row>
    <row r="1586" spans="3:4" x14ac:dyDescent="0.2">
      <c r="C1586" s="25"/>
      <c r="D1586" s="25"/>
    </row>
    <row r="1587" spans="3:4" x14ac:dyDescent="0.2">
      <c r="C1587" s="25"/>
      <c r="D1587" s="25"/>
    </row>
    <row r="1588" spans="3:4" x14ac:dyDescent="0.2">
      <c r="C1588" s="25"/>
      <c r="D1588" s="25"/>
    </row>
    <row r="1589" spans="3:4" x14ac:dyDescent="0.2">
      <c r="C1589" s="25"/>
      <c r="D1589" s="25"/>
    </row>
    <row r="1590" spans="3:4" x14ac:dyDescent="0.2">
      <c r="C1590" s="25"/>
      <c r="D1590" s="25"/>
    </row>
    <row r="1591" spans="3:4" x14ac:dyDescent="0.2">
      <c r="C1591" s="25"/>
      <c r="D1591" s="25"/>
    </row>
    <row r="1592" spans="3:4" x14ac:dyDescent="0.2">
      <c r="C1592" s="25"/>
      <c r="D1592" s="25"/>
    </row>
    <row r="1593" spans="3:4" x14ac:dyDescent="0.2">
      <c r="C1593" s="25"/>
      <c r="D1593" s="25"/>
    </row>
    <row r="1594" spans="3:4" x14ac:dyDescent="0.2">
      <c r="C1594" s="25"/>
      <c r="D1594" s="25"/>
    </row>
    <row r="1595" spans="3:4" x14ac:dyDescent="0.2">
      <c r="C1595" s="25"/>
      <c r="D1595" s="25"/>
    </row>
    <row r="1596" spans="3:4" x14ac:dyDescent="0.2">
      <c r="C1596" s="25"/>
      <c r="D1596" s="25"/>
    </row>
    <row r="1597" spans="3:4" x14ac:dyDescent="0.2">
      <c r="C1597" s="25"/>
      <c r="D1597" s="25"/>
    </row>
    <row r="1598" spans="3:4" x14ac:dyDescent="0.2">
      <c r="C1598" s="25"/>
      <c r="D1598" s="25"/>
    </row>
    <row r="1599" spans="3:4" x14ac:dyDescent="0.2">
      <c r="C1599" s="25"/>
      <c r="D1599" s="25"/>
    </row>
    <row r="1600" spans="3:4" x14ac:dyDescent="0.2">
      <c r="C1600" s="25"/>
      <c r="D1600" s="25"/>
    </row>
    <row r="1601" spans="3:4" x14ac:dyDescent="0.2">
      <c r="C1601" s="25"/>
      <c r="D1601" s="25"/>
    </row>
    <row r="1602" spans="3:4" x14ac:dyDescent="0.2">
      <c r="C1602" s="25"/>
      <c r="D1602" s="25"/>
    </row>
    <row r="1603" spans="3:4" x14ac:dyDescent="0.2">
      <c r="C1603" s="25"/>
      <c r="D1603" s="25"/>
    </row>
    <row r="1604" spans="3:4" x14ac:dyDescent="0.2">
      <c r="C1604" s="25"/>
      <c r="D1604" s="25"/>
    </row>
    <row r="1605" spans="3:4" x14ac:dyDescent="0.2">
      <c r="C1605" s="25"/>
      <c r="D1605" s="25"/>
    </row>
    <row r="1606" spans="3:4" x14ac:dyDescent="0.2">
      <c r="C1606" s="25"/>
      <c r="D1606" s="25"/>
    </row>
    <row r="1607" spans="3:4" x14ac:dyDescent="0.2">
      <c r="C1607" s="25"/>
      <c r="D1607" s="25"/>
    </row>
    <row r="1608" spans="3:4" x14ac:dyDescent="0.2">
      <c r="C1608" s="25"/>
      <c r="D1608" s="25"/>
    </row>
    <row r="1609" spans="3:4" x14ac:dyDescent="0.2">
      <c r="C1609" s="25"/>
      <c r="D1609" s="25"/>
    </row>
    <row r="1610" spans="3:4" x14ac:dyDescent="0.2">
      <c r="C1610" s="25"/>
      <c r="D1610" s="25"/>
    </row>
    <row r="1611" spans="3:4" x14ac:dyDescent="0.2">
      <c r="C1611" s="25"/>
      <c r="D1611" s="25"/>
    </row>
    <row r="1612" spans="3:4" x14ac:dyDescent="0.2">
      <c r="C1612" s="25"/>
      <c r="D1612" s="25"/>
    </row>
    <row r="1613" spans="3:4" x14ac:dyDescent="0.2">
      <c r="C1613" s="25"/>
      <c r="D1613" s="25"/>
    </row>
    <row r="1614" spans="3:4" x14ac:dyDescent="0.2">
      <c r="C1614" s="25"/>
      <c r="D1614" s="25"/>
    </row>
    <row r="1615" spans="3:4" x14ac:dyDescent="0.2">
      <c r="C1615" s="25"/>
      <c r="D1615" s="25"/>
    </row>
    <row r="1616" spans="3:4" x14ac:dyDescent="0.2">
      <c r="C1616" s="25"/>
      <c r="D1616" s="25"/>
    </row>
    <row r="1617" spans="3:4" x14ac:dyDescent="0.2">
      <c r="C1617" s="25"/>
      <c r="D1617" s="25"/>
    </row>
    <row r="1618" spans="3:4" x14ac:dyDescent="0.2">
      <c r="C1618" s="25"/>
      <c r="D1618" s="25"/>
    </row>
    <row r="1619" spans="3:4" x14ac:dyDescent="0.2">
      <c r="C1619" s="25"/>
      <c r="D1619" s="25"/>
    </row>
    <row r="1620" spans="3:4" x14ac:dyDescent="0.2">
      <c r="C1620" s="25"/>
      <c r="D1620" s="25"/>
    </row>
    <row r="1621" spans="3:4" x14ac:dyDescent="0.2">
      <c r="C1621" s="25"/>
      <c r="D1621" s="25"/>
    </row>
    <row r="1622" spans="3:4" x14ac:dyDescent="0.2">
      <c r="C1622" s="25"/>
      <c r="D1622" s="25"/>
    </row>
    <row r="1623" spans="3:4" x14ac:dyDescent="0.2">
      <c r="C1623" s="25"/>
      <c r="D1623" s="25"/>
    </row>
    <row r="1624" spans="3:4" x14ac:dyDescent="0.2">
      <c r="C1624" s="25"/>
      <c r="D1624" s="25"/>
    </row>
    <row r="1625" spans="3:4" x14ac:dyDescent="0.2">
      <c r="C1625" s="25"/>
      <c r="D1625" s="25"/>
    </row>
    <row r="1626" spans="3:4" x14ac:dyDescent="0.2">
      <c r="C1626" s="25"/>
      <c r="D1626" s="25"/>
    </row>
    <row r="1627" spans="3:4" x14ac:dyDescent="0.2">
      <c r="C1627" s="25"/>
      <c r="D1627" s="25"/>
    </row>
    <row r="1628" spans="3:4" x14ac:dyDescent="0.2">
      <c r="C1628" s="25"/>
      <c r="D1628" s="25"/>
    </row>
    <row r="1629" spans="3:4" x14ac:dyDescent="0.2">
      <c r="C1629" s="25"/>
      <c r="D1629" s="25"/>
    </row>
    <row r="1630" spans="3:4" x14ac:dyDescent="0.2">
      <c r="C1630" s="25"/>
      <c r="D1630" s="25"/>
    </row>
    <row r="1631" spans="3:4" x14ac:dyDescent="0.2">
      <c r="C1631" s="25"/>
      <c r="D1631" s="25"/>
    </row>
    <row r="1632" spans="3:4" x14ac:dyDescent="0.2">
      <c r="C1632" s="25"/>
      <c r="D1632" s="25"/>
    </row>
    <row r="1633" spans="3:4" x14ac:dyDescent="0.2">
      <c r="C1633" s="25"/>
      <c r="D1633" s="25"/>
    </row>
    <row r="1634" spans="3:4" x14ac:dyDescent="0.2">
      <c r="C1634" s="25"/>
      <c r="D1634" s="25"/>
    </row>
    <row r="1635" spans="3:4" x14ac:dyDescent="0.2">
      <c r="C1635" s="25"/>
      <c r="D1635" s="25"/>
    </row>
    <row r="1636" spans="3:4" x14ac:dyDescent="0.2">
      <c r="C1636" s="25"/>
      <c r="D1636" s="25"/>
    </row>
    <row r="1637" spans="3:4" x14ac:dyDescent="0.2">
      <c r="C1637" s="25"/>
      <c r="D1637" s="25"/>
    </row>
    <row r="1638" spans="3:4" x14ac:dyDescent="0.2">
      <c r="C1638" s="25"/>
      <c r="D1638" s="25"/>
    </row>
    <row r="1639" spans="3:4" x14ac:dyDescent="0.2">
      <c r="C1639" s="25"/>
      <c r="D1639" s="25"/>
    </row>
    <row r="1640" spans="3:4" x14ac:dyDescent="0.2">
      <c r="C1640" s="25"/>
      <c r="D1640" s="25"/>
    </row>
    <row r="1641" spans="3:4" x14ac:dyDescent="0.2">
      <c r="C1641" s="25"/>
      <c r="D1641" s="25"/>
    </row>
    <row r="1642" spans="3:4" x14ac:dyDescent="0.2">
      <c r="C1642" s="25"/>
      <c r="D1642" s="25"/>
    </row>
    <row r="1643" spans="3:4" x14ac:dyDescent="0.2">
      <c r="C1643" s="25"/>
      <c r="D1643" s="25"/>
    </row>
    <row r="1644" spans="3:4" x14ac:dyDescent="0.2">
      <c r="C1644" s="25"/>
      <c r="D1644" s="25"/>
    </row>
    <row r="1645" spans="3:4" x14ac:dyDescent="0.2">
      <c r="C1645" s="25"/>
      <c r="D1645" s="25"/>
    </row>
    <row r="1646" spans="3:4" x14ac:dyDescent="0.2">
      <c r="C1646" s="25"/>
      <c r="D1646" s="25"/>
    </row>
    <row r="1647" spans="3:4" x14ac:dyDescent="0.2">
      <c r="C1647" s="25"/>
      <c r="D1647" s="25"/>
    </row>
    <row r="1648" spans="3:4" x14ac:dyDescent="0.2">
      <c r="C1648" s="25"/>
      <c r="D1648" s="25"/>
    </row>
    <row r="1649" spans="3:4" x14ac:dyDescent="0.2">
      <c r="C1649" s="25"/>
      <c r="D1649" s="25"/>
    </row>
    <row r="1650" spans="3:4" x14ac:dyDescent="0.2">
      <c r="C1650" s="25"/>
      <c r="D1650" s="25"/>
    </row>
    <row r="1651" spans="3:4" x14ac:dyDescent="0.2">
      <c r="C1651" s="25"/>
      <c r="D1651" s="25"/>
    </row>
    <row r="1652" spans="3:4" x14ac:dyDescent="0.2">
      <c r="C1652" s="25"/>
      <c r="D1652" s="25"/>
    </row>
    <row r="1653" spans="3:4" x14ac:dyDescent="0.2">
      <c r="C1653" s="25"/>
      <c r="D1653" s="25"/>
    </row>
    <row r="1654" spans="3:4" x14ac:dyDescent="0.2">
      <c r="C1654" s="25"/>
      <c r="D1654" s="25"/>
    </row>
    <row r="1655" spans="3:4" x14ac:dyDescent="0.2">
      <c r="C1655" s="25"/>
      <c r="D1655" s="25"/>
    </row>
    <row r="1656" spans="3:4" x14ac:dyDescent="0.2">
      <c r="C1656" s="25"/>
      <c r="D1656" s="25"/>
    </row>
    <row r="1657" spans="3:4" x14ac:dyDescent="0.2">
      <c r="C1657" s="25"/>
      <c r="D1657" s="25"/>
    </row>
    <row r="1658" spans="3:4" x14ac:dyDescent="0.2">
      <c r="C1658" s="25"/>
      <c r="D1658" s="25"/>
    </row>
    <row r="1659" spans="3:4" x14ac:dyDescent="0.2">
      <c r="C1659" s="25"/>
      <c r="D1659" s="25"/>
    </row>
    <row r="1660" spans="3:4" x14ac:dyDescent="0.2">
      <c r="C1660" s="25"/>
      <c r="D1660" s="25"/>
    </row>
    <row r="1661" spans="3:4" x14ac:dyDescent="0.2">
      <c r="C1661" s="25"/>
      <c r="D1661" s="25"/>
    </row>
    <row r="1662" spans="3:4" x14ac:dyDescent="0.2">
      <c r="C1662" s="25"/>
      <c r="D1662" s="25"/>
    </row>
    <row r="1663" spans="3:4" x14ac:dyDescent="0.2">
      <c r="C1663" s="25"/>
      <c r="D1663" s="25"/>
    </row>
    <row r="1664" spans="3:4" x14ac:dyDescent="0.2">
      <c r="C1664" s="25"/>
      <c r="D1664" s="25"/>
    </row>
    <row r="1665" spans="3:4" x14ac:dyDescent="0.2">
      <c r="C1665" s="25"/>
      <c r="D1665" s="25"/>
    </row>
    <row r="1666" spans="3:4" x14ac:dyDescent="0.2">
      <c r="C1666" s="25"/>
      <c r="D1666" s="25"/>
    </row>
    <row r="1667" spans="3:4" x14ac:dyDescent="0.2">
      <c r="C1667" s="25"/>
      <c r="D1667" s="25"/>
    </row>
    <row r="1668" spans="3:4" x14ac:dyDescent="0.2">
      <c r="C1668" s="25"/>
      <c r="D1668" s="25"/>
    </row>
    <row r="1669" spans="3:4" x14ac:dyDescent="0.2">
      <c r="C1669" s="25"/>
      <c r="D1669" s="25"/>
    </row>
    <row r="1670" spans="3:4" x14ac:dyDescent="0.2">
      <c r="C1670" s="25"/>
      <c r="D1670" s="25"/>
    </row>
    <row r="1671" spans="3:4" x14ac:dyDescent="0.2">
      <c r="C1671" s="25"/>
      <c r="D1671" s="25"/>
    </row>
    <row r="1672" spans="3:4" x14ac:dyDescent="0.2">
      <c r="C1672" s="25"/>
      <c r="D1672" s="25"/>
    </row>
    <row r="1673" spans="3:4" x14ac:dyDescent="0.2">
      <c r="C1673" s="25"/>
      <c r="D1673" s="25"/>
    </row>
    <row r="1674" spans="3:4" x14ac:dyDescent="0.2">
      <c r="C1674" s="25"/>
      <c r="D1674" s="25"/>
    </row>
    <row r="1675" spans="3:4" x14ac:dyDescent="0.2">
      <c r="C1675" s="25"/>
      <c r="D1675" s="25"/>
    </row>
    <row r="1676" spans="3:4" x14ac:dyDescent="0.2">
      <c r="C1676" s="25"/>
      <c r="D1676" s="25"/>
    </row>
    <row r="1677" spans="3:4" x14ac:dyDescent="0.2">
      <c r="C1677" s="25"/>
      <c r="D1677" s="25"/>
    </row>
    <row r="1678" spans="3:4" x14ac:dyDescent="0.2">
      <c r="C1678" s="25"/>
      <c r="D1678" s="25"/>
    </row>
    <row r="1679" spans="3:4" x14ac:dyDescent="0.2">
      <c r="C1679" s="25"/>
      <c r="D1679" s="25"/>
    </row>
    <row r="1680" spans="3:4" x14ac:dyDescent="0.2">
      <c r="C1680" s="25"/>
      <c r="D1680" s="25"/>
    </row>
    <row r="1681" spans="3:4" x14ac:dyDescent="0.2">
      <c r="C1681" s="25"/>
      <c r="D1681" s="25"/>
    </row>
    <row r="1682" spans="3:4" x14ac:dyDescent="0.2">
      <c r="C1682" s="25"/>
      <c r="D1682" s="25"/>
    </row>
    <row r="1683" spans="3:4" x14ac:dyDescent="0.2">
      <c r="C1683" s="25"/>
      <c r="D1683" s="25"/>
    </row>
    <row r="1684" spans="3:4" x14ac:dyDescent="0.2">
      <c r="C1684" s="25"/>
      <c r="D1684" s="25"/>
    </row>
    <row r="1685" spans="3:4" x14ac:dyDescent="0.2">
      <c r="C1685" s="25"/>
      <c r="D1685" s="25"/>
    </row>
    <row r="1686" spans="3:4" x14ac:dyDescent="0.2">
      <c r="C1686" s="25"/>
      <c r="D1686" s="25"/>
    </row>
    <row r="1687" spans="3:4" x14ac:dyDescent="0.2">
      <c r="C1687" s="25"/>
      <c r="D1687" s="25"/>
    </row>
    <row r="1688" spans="3:4" x14ac:dyDescent="0.2">
      <c r="C1688" s="25"/>
      <c r="D1688" s="25"/>
    </row>
    <row r="1689" spans="3:4" x14ac:dyDescent="0.2">
      <c r="C1689" s="25"/>
      <c r="D1689" s="25"/>
    </row>
    <row r="1690" spans="3:4" x14ac:dyDescent="0.2">
      <c r="C1690" s="25"/>
      <c r="D1690" s="25"/>
    </row>
    <row r="1691" spans="3:4" x14ac:dyDescent="0.2">
      <c r="C1691" s="25"/>
      <c r="D1691" s="25"/>
    </row>
    <row r="1692" spans="3:4" x14ac:dyDescent="0.2">
      <c r="C1692" s="25"/>
      <c r="D1692" s="25"/>
    </row>
    <row r="1693" spans="3:4" x14ac:dyDescent="0.2">
      <c r="C1693" s="25"/>
      <c r="D1693" s="25"/>
    </row>
    <row r="1694" spans="3:4" x14ac:dyDescent="0.2">
      <c r="C1694" s="25"/>
      <c r="D1694" s="25"/>
    </row>
    <row r="1695" spans="3:4" x14ac:dyDescent="0.2">
      <c r="C1695" s="25"/>
      <c r="D1695" s="25"/>
    </row>
    <row r="1696" spans="3:4" x14ac:dyDescent="0.2">
      <c r="C1696" s="25"/>
      <c r="D1696" s="25"/>
    </row>
    <row r="1697" spans="3:4" x14ac:dyDescent="0.2">
      <c r="C1697" s="25"/>
      <c r="D1697" s="25"/>
    </row>
    <row r="1698" spans="3:4" x14ac:dyDescent="0.2">
      <c r="C1698" s="25"/>
      <c r="D1698" s="25"/>
    </row>
    <row r="1699" spans="3:4" x14ac:dyDescent="0.2">
      <c r="C1699" s="25"/>
      <c r="D1699" s="25"/>
    </row>
    <row r="1700" spans="3:4" x14ac:dyDescent="0.2">
      <c r="C1700" s="25"/>
      <c r="D1700" s="25"/>
    </row>
    <row r="1701" spans="3:4" x14ac:dyDescent="0.2">
      <c r="C1701" s="25"/>
      <c r="D1701" s="25"/>
    </row>
    <row r="1702" spans="3:4" x14ac:dyDescent="0.2">
      <c r="C1702" s="25"/>
      <c r="D1702" s="25"/>
    </row>
    <row r="1703" spans="3:4" x14ac:dyDescent="0.2">
      <c r="C1703" s="25"/>
      <c r="D1703" s="25"/>
    </row>
    <row r="1704" spans="3:4" x14ac:dyDescent="0.2">
      <c r="C1704" s="25"/>
      <c r="D1704" s="25"/>
    </row>
    <row r="1705" spans="3:4" x14ac:dyDescent="0.2">
      <c r="C1705" s="25"/>
      <c r="D1705" s="25"/>
    </row>
    <row r="1706" spans="3:4" x14ac:dyDescent="0.2">
      <c r="C1706" s="25"/>
      <c r="D1706" s="25"/>
    </row>
    <row r="1707" spans="3:4" x14ac:dyDescent="0.2">
      <c r="C1707" s="25"/>
      <c r="D1707" s="25"/>
    </row>
    <row r="1708" spans="3:4" x14ac:dyDescent="0.2">
      <c r="C1708" s="25"/>
      <c r="D1708" s="25"/>
    </row>
    <row r="1709" spans="3:4" x14ac:dyDescent="0.2">
      <c r="C1709" s="25"/>
      <c r="D1709" s="25"/>
    </row>
    <row r="1710" spans="3:4" x14ac:dyDescent="0.2">
      <c r="C1710" s="25"/>
      <c r="D1710" s="25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A1710"/>
  <sheetViews>
    <sheetView workbookViewId="0">
      <pane xSplit="13" ySplit="21" topLeftCell="N31" activePane="bottomRight" state="frozen"/>
      <selection pane="topRight" activeCell="N1" sqref="N1"/>
      <selection pane="bottomLeft" activeCell="A22" sqref="A22"/>
      <selection pane="bottomRight" activeCell="G7" sqref="G7"/>
    </sheetView>
  </sheetViews>
  <sheetFormatPr defaultColWidth="10.28515625" defaultRowHeight="12.75" x14ac:dyDescent="0.2"/>
  <cols>
    <col min="1" max="1" width="15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2" bestFit="1" customWidth="1"/>
    <col min="7" max="7" width="16.8554687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7" ht="21" thickBot="1" x14ac:dyDescent="0.35">
      <c r="A1" s="1" t="s">
        <v>41</v>
      </c>
      <c r="V1" s="7" t="s">
        <v>10</v>
      </c>
      <c r="W1" s="7" t="s">
        <v>42</v>
      </c>
    </row>
    <row r="2" spans="1:27" x14ac:dyDescent="0.2">
      <c r="A2" t="s">
        <v>25</v>
      </c>
      <c r="B2" s="12" t="s">
        <v>35</v>
      </c>
      <c r="C2" s="93" t="s">
        <v>140</v>
      </c>
      <c r="V2">
        <v>-4000</v>
      </c>
      <c r="W2">
        <f t="shared" ref="W2:W20" si="0">+D$11+D$12*V2+D$13*V2^2</f>
        <v>6.3786107797536323E-2</v>
      </c>
      <c r="Z2">
        <v>1</v>
      </c>
      <c r="AA2" t="s">
        <v>142</v>
      </c>
    </row>
    <row r="3" spans="1:27" ht="13.5" thickBot="1" x14ac:dyDescent="0.25">
      <c r="A3" s="17" t="s">
        <v>159</v>
      </c>
      <c r="V3">
        <v>-3500</v>
      </c>
      <c r="W3">
        <f t="shared" si="0"/>
        <v>6.0007570644310483E-2</v>
      </c>
      <c r="Z3">
        <v>2</v>
      </c>
      <c r="AA3" t="s">
        <v>143</v>
      </c>
    </row>
    <row r="4" spans="1:27" ht="14.25" thickTop="1" thickBot="1" x14ac:dyDescent="0.25">
      <c r="A4" s="6" t="s">
        <v>0</v>
      </c>
      <c r="C4" s="9" t="s">
        <v>29</v>
      </c>
      <c r="D4" s="10" t="s">
        <v>29</v>
      </c>
      <c r="V4">
        <v>-3000</v>
      </c>
      <c r="W4">
        <f t="shared" si="0"/>
        <v>5.6617721542882235E-2</v>
      </c>
      <c r="Z4">
        <v>3</v>
      </c>
      <c r="AA4" t="s">
        <v>144</v>
      </c>
    </row>
    <row r="5" spans="1:27" ht="13.5" thickTop="1" x14ac:dyDescent="0.2">
      <c r="A5" s="124" t="s">
        <v>239</v>
      </c>
      <c r="C5" s="125">
        <v>-9.5</v>
      </c>
      <c r="V5">
        <v>-2500</v>
      </c>
      <c r="W5">
        <f t="shared" si="0"/>
        <v>5.3616560493251579E-2</v>
      </c>
      <c r="Z5">
        <v>4</v>
      </c>
      <c r="AA5" t="s">
        <v>145</v>
      </c>
    </row>
    <row r="6" spans="1:27" x14ac:dyDescent="0.2">
      <c r="A6" s="6" t="s">
        <v>1</v>
      </c>
      <c r="V6">
        <v>-2000</v>
      </c>
      <c r="W6">
        <f t="shared" si="0"/>
        <v>5.1004087495418522E-2</v>
      </c>
      <c r="Z6">
        <v>5</v>
      </c>
      <c r="AA6" t="s">
        <v>146</v>
      </c>
    </row>
    <row r="7" spans="1:27" x14ac:dyDescent="0.2">
      <c r="A7" t="s">
        <v>2</v>
      </c>
      <c r="C7" s="11">
        <v>53245.087</v>
      </c>
      <c r="D7" s="20" t="s">
        <v>123</v>
      </c>
      <c r="V7">
        <v>-1500</v>
      </c>
      <c r="W7">
        <f t="shared" si="0"/>
        <v>4.8780302549383051E-2</v>
      </c>
      <c r="Z7">
        <v>6</v>
      </c>
      <c r="AA7" t="s">
        <v>141</v>
      </c>
    </row>
    <row r="8" spans="1:27" x14ac:dyDescent="0.2">
      <c r="A8" t="s">
        <v>3</v>
      </c>
      <c r="C8">
        <v>0.4414399</v>
      </c>
      <c r="D8" s="20" t="s">
        <v>122</v>
      </c>
      <c r="V8">
        <v>-1000</v>
      </c>
      <c r="W8">
        <f t="shared" si="0"/>
        <v>4.6945205655145171E-2</v>
      </c>
      <c r="Z8">
        <v>7</v>
      </c>
      <c r="AA8" t="s">
        <v>147</v>
      </c>
    </row>
    <row r="9" spans="1:27" x14ac:dyDescent="0.2">
      <c r="V9">
        <v>-500</v>
      </c>
      <c r="W9">
        <f t="shared" si="0"/>
        <v>4.5498796812704891E-2</v>
      </c>
      <c r="Z9">
        <v>8</v>
      </c>
      <c r="AA9" t="s">
        <v>148</v>
      </c>
    </row>
    <row r="10" spans="1:27" ht="13.5" thickBot="1" x14ac:dyDescent="0.25">
      <c r="C10" s="5" t="s">
        <v>20</v>
      </c>
      <c r="D10" s="5" t="s">
        <v>21</v>
      </c>
      <c r="V10">
        <v>0</v>
      </c>
      <c r="W10">
        <f t="shared" si="0"/>
        <v>4.4441076022062202E-2</v>
      </c>
      <c r="Z10">
        <v>9</v>
      </c>
      <c r="AA10" t="s">
        <v>149</v>
      </c>
    </row>
    <row r="11" spans="1:27" x14ac:dyDescent="0.2">
      <c r="A11" t="s">
        <v>15</v>
      </c>
      <c r="C11">
        <f>INTERCEPT(G23:G990,$F23:$F990)</f>
        <v>4.9561704188933881E-2</v>
      </c>
      <c r="D11" s="4">
        <f>+E11*F11</f>
        <v>4.4441076022062202E-2</v>
      </c>
      <c r="E11" s="21">
        <v>4.4441076022062202E-2</v>
      </c>
      <c r="F11">
        <v>1</v>
      </c>
      <c r="V11">
        <v>500</v>
      </c>
      <c r="W11">
        <f t="shared" si="0"/>
        <v>4.3772043283217106E-2</v>
      </c>
      <c r="Z11">
        <v>10</v>
      </c>
      <c r="AA11" t="s">
        <v>150</v>
      </c>
    </row>
    <row r="12" spans="1:27" x14ac:dyDescent="0.2">
      <c r="A12" t="s">
        <v>16</v>
      </c>
      <c r="C12">
        <f>SLOPE(G23:G990,$F23:$F990)</f>
        <v>-1.3913456133842716E-6</v>
      </c>
      <c r="D12" s="4">
        <f>+E12*F12</f>
        <v>-1.7267535294877877E-6</v>
      </c>
      <c r="E12" s="22">
        <v>-1.7267535294877876E-2</v>
      </c>
      <c r="F12">
        <v>1E-4</v>
      </c>
      <c r="V12">
        <v>1000</v>
      </c>
      <c r="W12">
        <f t="shared" si="0"/>
        <v>4.3491698596169602E-2</v>
      </c>
      <c r="Z12">
        <v>11</v>
      </c>
      <c r="AA12" t="s">
        <v>151</v>
      </c>
    </row>
    <row r="13" spans="1:27" ht="13.5" thickBot="1" x14ac:dyDescent="0.25">
      <c r="A13" t="s">
        <v>19</v>
      </c>
      <c r="C13" s="4" t="s">
        <v>13</v>
      </c>
      <c r="D13" s="4">
        <f>+E13*F13</f>
        <v>7.7737610359518549E-10</v>
      </c>
      <c r="E13" s="23">
        <v>7.7737610359518552E-2</v>
      </c>
      <c r="F13" s="78">
        <v>1E-8</v>
      </c>
      <c r="V13">
        <v>1500</v>
      </c>
      <c r="W13">
        <f t="shared" si="0"/>
        <v>4.3600041960919683E-2</v>
      </c>
      <c r="Z13">
        <v>12</v>
      </c>
      <c r="AA13" t="s">
        <v>152</v>
      </c>
    </row>
    <row r="14" spans="1:27" x14ac:dyDescent="0.2">
      <c r="A14" t="s">
        <v>24</v>
      </c>
      <c r="E14">
        <f>SUM(R21:R1400)</f>
        <v>2.7994500051136129E-3</v>
      </c>
      <c r="F14" s="119" t="s">
        <v>232</v>
      </c>
      <c r="G14" s="120">
        <v>1</v>
      </c>
      <c r="V14">
        <v>2000</v>
      </c>
      <c r="W14">
        <f t="shared" si="0"/>
        <v>4.409707337746737E-2</v>
      </c>
      <c r="Z14">
        <v>13</v>
      </c>
      <c r="AA14" t="s">
        <v>153</v>
      </c>
    </row>
    <row r="15" spans="1:27" x14ac:dyDescent="0.2">
      <c r="A15" s="3" t="s">
        <v>17</v>
      </c>
      <c r="C15" s="13">
        <f>(C7+C11)+(C8+C12)*INT(MAX(F21:F3530))</f>
        <v>56015.163203510463</v>
      </c>
      <c r="D15" s="17">
        <f>+C7+INT(MAX(F21:F1585))*C8+D11+D12*INT(MAX(F21:F4020))+D13*INT(MAX(F21:F4047)^2)</f>
        <v>56015.186592745609</v>
      </c>
      <c r="F15" s="119" t="s">
        <v>233</v>
      </c>
      <c r="G15" s="121">
        <f ca="1">NOW()+15018.5+$C$5/24</f>
        <v>60338.693412615736</v>
      </c>
      <c r="V15">
        <v>2500</v>
      </c>
      <c r="W15">
        <f t="shared" si="0"/>
        <v>4.4982792845812643E-2</v>
      </c>
      <c r="Z15">
        <v>14</v>
      </c>
      <c r="AA15" t="s">
        <v>154</v>
      </c>
    </row>
    <row r="16" spans="1:27" x14ac:dyDescent="0.2">
      <c r="A16" s="6" t="s">
        <v>4</v>
      </c>
      <c r="C16" s="14">
        <f>+C8+C12</f>
        <v>0.44143850865438661</v>
      </c>
      <c r="D16" s="68">
        <f>+C8+D12+2*D13*MAX(F21:F85)</f>
        <v>0.44144793009394673</v>
      </c>
      <c r="F16" s="119" t="s">
        <v>234</v>
      </c>
      <c r="G16" s="66">
        <f ca="1">ROUND(2*(G15-$C$7)/$C$8,0)/2+G14</f>
        <v>16070</v>
      </c>
      <c r="V16">
        <v>3000</v>
      </c>
      <c r="W16">
        <f t="shared" si="0"/>
        <v>4.6257200365955514E-2</v>
      </c>
      <c r="Z16">
        <v>15</v>
      </c>
      <c r="AA16" t="s">
        <v>155</v>
      </c>
    </row>
    <row r="17" spans="1:27" ht="13.5" thickBot="1" x14ac:dyDescent="0.25">
      <c r="A17" s="15" t="s">
        <v>37</v>
      </c>
      <c r="C17">
        <f>COUNT(C21:C4736)</f>
        <v>27</v>
      </c>
      <c r="F17" s="119" t="s">
        <v>235</v>
      </c>
      <c r="G17" s="17">
        <f ca="1">ROUND(2*(G15-$C$15)/$C$16,0)/2+G14</f>
        <v>9795</v>
      </c>
      <c r="V17">
        <v>3500</v>
      </c>
      <c r="W17">
        <f t="shared" si="0"/>
        <v>4.7920295937895964E-2</v>
      </c>
      <c r="Z17">
        <v>16</v>
      </c>
      <c r="AA17" t="s">
        <v>156</v>
      </c>
    </row>
    <row r="18" spans="1:27" ht="14.25" thickTop="1" thickBot="1" x14ac:dyDescent="0.25">
      <c r="A18" s="6" t="s">
        <v>5</v>
      </c>
      <c r="C18" s="18">
        <f>+C15</f>
        <v>56015.163203510463</v>
      </c>
      <c r="D18" s="19">
        <f>C16</f>
        <v>0.44143850865438661</v>
      </c>
      <c r="E18" s="20" t="s">
        <v>20</v>
      </c>
      <c r="F18" s="119" t="s">
        <v>236</v>
      </c>
      <c r="G18" s="122">
        <f ca="1">+$C$15+$C$16*G17-15018.5-$C$5/24</f>
        <v>45320.949229113518</v>
      </c>
      <c r="V18">
        <v>4000</v>
      </c>
      <c r="W18">
        <f t="shared" si="0"/>
        <v>4.997207956163402E-2</v>
      </c>
      <c r="Z18">
        <v>17</v>
      </c>
      <c r="AA18" t="s">
        <v>157</v>
      </c>
    </row>
    <row r="19" spans="1:27" ht="13.5" thickBot="1" x14ac:dyDescent="0.25">
      <c r="A19" s="69" t="s">
        <v>39</v>
      </c>
      <c r="B19" s="69"/>
      <c r="C19" s="70">
        <f>+D15</f>
        <v>56015.186592745609</v>
      </c>
      <c r="D19" s="71">
        <f>+D16</f>
        <v>0.44144793009394673</v>
      </c>
      <c r="E19" s="69" t="s">
        <v>40</v>
      </c>
      <c r="G19" s="123" t="s">
        <v>237</v>
      </c>
      <c r="V19">
        <v>4500</v>
      </c>
      <c r="W19">
        <f t="shared" si="0"/>
        <v>5.2412551237169661E-2</v>
      </c>
      <c r="Z19">
        <v>18</v>
      </c>
      <c r="AA19" t="s">
        <v>158</v>
      </c>
    </row>
    <row r="20" spans="1:27" ht="15" thickBot="1" x14ac:dyDescent="0.25">
      <c r="A20" s="5" t="s">
        <v>6</v>
      </c>
      <c r="B20" s="5" t="s">
        <v>7</v>
      </c>
      <c r="C20" s="5" t="s">
        <v>8</v>
      </c>
      <c r="D20" s="5" t="s">
        <v>12</v>
      </c>
      <c r="E20" s="5" t="s">
        <v>9</v>
      </c>
      <c r="F20" s="5" t="s">
        <v>10</v>
      </c>
      <c r="G20" s="5" t="s">
        <v>11</v>
      </c>
      <c r="H20" s="8" t="s">
        <v>33</v>
      </c>
      <c r="I20" s="8" t="s">
        <v>30</v>
      </c>
      <c r="J20" s="8" t="s">
        <v>124</v>
      </c>
      <c r="K20" s="8" t="s">
        <v>18</v>
      </c>
      <c r="L20" s="8" t="s">
        <v>26</v>
      </c>
      <c r="M20" s="8" t="s">
        <v>27</v>
      </c>
      <c r="N20" s="8" t="s">
        <v>28</v>
      </c>
      <c r="O20" s="8" t="s">
        <v>23</v>
      </c>
      <c r="P20" s="7" t="s">
        <v>22</v>
      </c>
      <c r="Q20" s="5" t="s">
        <v>14</v>
      </c>
      <c r="R20" s="77" t="s">
        <v>133</v>
      </c>
      <c r="S20" s="61" t="s">
        <v>134</v>
      </c>
      <c r="T20" s="7" t="s">
        <v>136</v>
      </c>
      <c r="U20" s="61" t="s">
        <v>135</v>
      </c>
      <c r="V20">
        <v>5000</v>
      </c>
      <c r="W20">
        <f t="shared" si="0"/>
        <v>5.5241710964502908E-2</v>
      </c>
    </row>
    <row r="21" spans="1:27" x14ac:dyDescent="0.2">
      <c r="A21" s="72" t="s">
        <v>129</v>
      </c>
      <c r="B21" s="73"/>
      <c r="C21" s="72">
        <v>51229.772299999997</v>
      </c>
      <c r="D21" s="72"/>
      <c r="E21" s="69">
        <f t="shared" ref="E21:E47" si="1">+(C21-C$7)/C$8</f>
        <v>-4565.3206699258553</v>
      </c>
      <c r="F21">
        <f t="shared" ref="F21:F47" si="2">ROUND(2*E21,0)/2</f>
        <v>-4565.5</v>
      </c>
      <c r="G21">
        <f t="shared" ref="G21:G27" si="3">+C21-(C$7+F21*C$8)</f>
        <v>7.9163449998304714E-2</v>
      </c>
      <c r="N21">
        <f>+G21</f>
        <v>7.9163449998304714E-2</v>
      </c>
      <c r="O21">
        <f t="shared" ref="O21:O47" si="4">+C$11+C$12*$F21</f>
        <v>5.5913892586839771E-2</v>
      </c>
      <c r="P21">
        <f t="shared" ref="P21:P47" si="5">+D$11+D$12*F21+D$13*F21^2</f>
        <v>6.8528033709639016E-2</v>
      </c>
      <c r="Q21" s="2">
        <f t="shared" ref="Q21:Q47" si="6">+C21-15018.5</f>
        <v>36211.272299999997</v>
      </c>
      <c r="S21">
        <f t="shared" ref="S21:S27" si="7">+(P21-G21)^2</f>
        <v>1.1311207963321563E-4</v>
      </c>
      <c r="X21" t="s">
        <v>132</v>
      </c>
    </row>
    <row r="22" spans="1:27" x14ac:dyDescent="0.2">
      <c r="A22" s="72" t="s">
        <v>129</v>
      </c>
      <c r="B22" s="73"/>
      <c r="C22" s="72">
        <v>51231.744100000004</v>
      </c>
      <c r="D22" s="72"/>
      <c r="E22" s="69">
        <f t="shared" si="1"/>
        <v>-4560.8539237164468</v>
      </c>
      <c r="F22">
        <f t="shared" si="2"/>
        <v>-4561</v>
      </c>
      <c r="G22">
        <f t="shared" si="3"/>
        <v>6.448390000150539E-2</v>
      </c>
      <c r="N22">
        <f>+G22</f>
        <v>6.448390000150539E-2</v>
      </c>
      <c r="O22">
        <f t="shared" si="4"/>
        <v>5.5907631531579544E-2</v>
      </c>
      <c r="P22">
        <f t="shared" si="5"/>
        <v>6.8488337065213747E-2</v>
      </c>
      <c r="Q22" s="2">
        <f t="shared" si="6"/>
        <v>36213.244100000004</v>
      </c>
      <c r="S22">
        <f t="shared" si="7"/>
        <v>1.6035516197201213E-5</v>
      </c>
      <c r="X22" t="s">
        <v>132</v>
      </c>
    </row>
    <row r="23" spans="1:27" x14ac:dyDescent="0.2">
      <c r="A23" s="72" t="s">
        <v>129</v>
      </c>
      <c r="B23" s="73"/>
      <c r="C23" s="72">
        <v>51250.736799999999</v>
      </c>
      <c r="D23" s="72"/>
      <c r="E23" s="69">
        <f t="shared" si="1"/>
        <v>-4517.8294938903364</v>
      </c>
      <c r="F23">
        <f t="shared" si="2"/>
        <v>-4518</v>
      </c>
      <c r="G23">
        <f t="shared" si="3"/>
        <v>7.5268200002028607E-2</v>
      </c>
      <c r="N23">
        <f>+G23</f>
        <v>7.5268200002028607E-2</v>
      </c>
      <c r="O23">
        <f t="shared" si="4"/>
        <v>5.5847803670204019E-2</v>
      </c>
      <c r="P23">
        <f t="shared" si="5"/>
        <v>6.8110601364730516E-2</v>
      </c>
      <c r="Q23" s="2">
        <f t="shared" si="6"/>
        <v>36232.236799999999</v>
      </c>
      <c r="S23">
        <f t="shared" si="7"/>
        <v>5.1231218252651484E-5</v>
      </c>
      <c r="X23" t="s">
        <v>132</v>
      </c>
    </row>
    <row r="24" spans="1:27" x14ac:dyDescent="0.2">
      <c r="A24" s="69" t="s">
        <v>31</v>
      </c>
      <c r="B24" s="79" t="s">
        <v>32</v>
      </c>
      <c r="C24" s="75">
        <v>51603.202799999999</v>
      </c>
      <c r="D24" s="75">
        <v>2.0000000000000001E-4</v>
      </c>
      <c r="E24" s="69">
        <f t="shared" si="1"/>
        <v>-3719.3833180915462</v>
      </c>
      <c r="F24">
        <f t="shared" si="2"/>
        <v>-3719.5</v>
      </c>
      <c r="G24">
        <f t="shared" si="3"/>
        <v>5.1508049997210037E-2</v>
      </c>
      <c r="H24">
        <f>G24</f>
        <v>5.1508049997210037E-2</v>
      </c>
      <c r="O24">
        <f t="shared" si="4"/>
        <v>5.4736814197916678E-2</v>
      </c>
      <c r="P24">
        <f t="shared" si="5"/>
        <v>6.1618485602222293E-2</v>
      </c>
      <c r="Q24" s="2">
        <f t="shared" si="6"/>
        <v>36584.702799999999</v>
      </c>
      <c r="S24">
        <f t="shared" si="7"/>
        <v>1.0222090812309955E-4</v>
      </c>
    </row>
    <row r="25" spans="1:27" x14ac:dyDescent="0.2">
      <c r="A25" s="69" t="s">
        <v>31</v>
      </c>
      <c r="B25" s="79" t="s">
        <v>32</v>
      </c>
      <c r="C25" s="75">
        <v>51604.088300000003</v>
      </c>
      <c r="D25" s="75">
        <v>2.9999999999999997E-4</v>
      </c>
      <c r="E25" s="69">
        <f t="shared" si="1"/>
        <v>-3717.3773825157095</v>
      </c>
      <c r="F25">
        <f t="shared" si="2"/>
        <v>-3717.5</v>
      </c>
      <c r="G25">
        <f t="shared" si="3"/>
        <v>5.4128250005305745E-2</v>
      </c>
      <c r="H25">
        <f>G25</f>
        <v>5.4128250005305745E-2</v>
      </c>
      <c r="O25">
        <f t="shared" si="4"/>
        <v>5.4734031506689908E-2</v>
      </c>
      <c r="P25">
        <f t="shared" si="5"/>
        <v>6.1603469402998441E-2</v>
      </c>
      <c r="Q25" s="2">
        <f t="shared" si="6"/>
        <v>36585.588300000003</v>
      </c>
      <c r="S25">
        <f t="shared" si="7"/>
        <v>5.5878905043641162E-5</v>
      </c>
    </row>
    <row r="26" spans="1:27" x14ac:dyDescent="0.2">
      <c r="A26" s="80" t="s">
        <v>38</v>
      </c>
      <c r="B26" s="74" t="s">
        <v>32</v>
      </c>
      <c r="C26" s="75">
        <v>52244.605199999998</v>
      </c>
      <c r="D26" s="81">
        <v>8.9999999999999998E-4</v>
      </c>
      <c r="E26" s="69">
        <f t="shared" si="1"/>
        <v>-2266.4054608566225</v>
      </c>
      <c r="F26">
        <f t="shared" si="2"/>
        <v>-2266.5</v>
      </c>
      <c r="G26">
        <f t="shared" si="3"/>
        <v>4.1733350000868086E-2</v>
      </c>
      <c r="H26">
        <f>G26</f>
        <v>4.1733350000868086E-2</v>
      </c>
      <c r="O26">
        <f t="shared" si="4"/>
        <v>5.2715189021669329E-2</v>
      </c>
      <c r="P26">
        <f t="shared" si="5"/>
        <v>5.234816123743305E-2</v>
      </c>
      <c r="Q26" s="2">
        <f t="shared" si="6"/>
        <v>37226.105199999998</v>
      </c>
      <c r="S26">
        <f t="shared" si="7"/>
        <v>1.1267421758790582E-4</v>
      </c>
    </row>
    <row r="27" spans="1:27" x14ac:dyDescent="0.2">
      <c r="A27" s="80" t="s">
        <v>38</v>
      </c>
      <c r="B27" s="74" t="s">
        <v>32</v>
      </c>
      <c r="C27" s="92">
        <v>52246.609100000001</v>
      </c>
      <c r="D27" s="81">
        <v>8.9999999999999998E-4</v>
      </c>
      <c r="E27" s="69">
        <f t="shared" si="1"/>
        <v>-2261.8659980667767</v>
      </c>
      <c r="F27">
        <f t="shared" si="2"/>
        <v>-2262</v>
      </c>
      <c r="G27">
        <f t="shared" si="3"/>
        <v>5.915380000078585E-2</v>
      </c>
      <c r="O27">
        <f t="shared" si="4"/>
        <v>5.2708927966409101E-2</v>
      </c>
      <c r="P27">
        <f t="shared" si="5"/>
        <v>5.232454928196726E-2</v>
      </c>
      <c r="Q27" s="2">
        <f t="shared" si="6"/>
        <v>37228.109100000001</v>
      </c>
      <c r="S27">
        <f t="shared" si="7"/>
        <v>4.6638665380484227E-5</v>
      </c>
    </row>
    <row r="28" spans="1:27" x14ac:dyDescent="0.2">
      <c r="A28" s="80" t="s">
        <v>38</v>
      </c>
      <c r="B28" s="74" t="s">
        <v>32</v>
      </c>
      <c r="C28" s="92">
        <v>52271.494100000004</v>
      </c>
      <c r="D28" s="81">
        <v>6.9999999999999999E-4</v>
      </c>
      <c r="E28" s="69">
        <f t="shared" si="1"/>
        <v>-2205.4936583666226</v>
      </c>
      <c r="F28">
        <f t="shared" si="2"/>
        <v>-2205.5</v>
      </c>
      <c r="O28">
        <f t="shared" si="4"/>
        <v>5.2630316939252894E-2</v>
      </c>
      <c r="P28">
        <f t="shared" si="5"/>
        <v>5.2030767290082353E-2</v>
      </c>
      <c r="Q28" s="2">
        <f t="shared" si="6"/>
        <v>37252.994100000004</v>
      </c>
      <c r="R28" s="76">
        <f>+C28-(C$7+F28*C$8)</f>
        <v>2.7994500051136129E-3</v>
      </c>
      <c r="S28">
        <f>+(P28-R28)^2</f>
        <v>2.4237226016132619E-3</v>
      </c>
    </row>
    <row r="29" spans="1:27" x14ac:dyDescent="0.2">
      <c r="A29" s="72" t="s">
        <v>34</v>
      </c>
      <c r="B29" s="79" t="s">
        <v>32</v>
      </c>
      <c r="C29" s="82">
        <v>53108.277600000001</v>
      </c>
      <c r="D29" s="82">
        <v>8.0000000000000004E-4</v>
      </c>
      <c r="E29" s="69">
        <f t="shared" si="1"/>
        <v>-309.91625360552655</v>
      </c>
      <c r="F29">
        <f t="shared" si="2"/>
        <v>-310</v>
      </c>
      <c r="G29">
        <f t="shared" ref="G29:G47" si="8">+C29-(C$7+F29*C$8)</f>
        <v>3.6969000000681262E-2</v>
      </c>
      <c r="I29">
        <f>+G29</f>
        <v>3.6969000000681262E-2</v>
      </c>
      <c r="O29">
        <f t="shared" si="4"/>
        <v>4.9993021329083003E-2</v>
      </c>
      <c r="P29">
        <f t="shared" si="5"/>
        <v>4.5051075459758914E-2</v>
      </c>
      <c r="Q29" s="2">
        <f t="shared" si="6"/>
        <v>38089.777600000001</v>
      </c>
      <c r="S29">
        <f t="shared" ref="S29:S47" si="9">+(P29-G29)^2</f>
        <v>6.5319943726225234E-5</v>
      </c>
    </row>
    <row r="30" spans="1:27" x14ac:dyDescent="0.2">
      <c r="A30" s="72" t="s">
        <v>34</v>
      </c>
      <c r="B30" s="79" t="s">
        <v>32</v>
      </c>
      <c r="C30" s="88">
        <v>53109.186399999999</v>
      </c>
      <c r="D30" s="82">
        <v>6.9999999999999999E-4</v>
      </c>
      <c r="E30" s="69">
        <f t="shared" si="1"/>
        <v>-307.85753621274574</v>
      </c>
      <c r="F30">
        <f t="shared" si="2"/>
        <v>-308</v>
      </c>
      <c r="G30">
        <f t="shared" si="8"/>
        <v>6.2889200002246071E-2</v>
      </c>
      <c r="O30">
        <f t="shared" si="4"/>
        <v>4.9990238637856239E-2</v>
      </c>
      <c r="P30">
        <f t="shared" si="5"/>
        <v>4.5046661115835891E-2</v>
      </c>
      <c r="Q30" s="2">
        <f t="shared" si="6"/>
        <v>38090.686399999999</v>
      </c>
      <c r="S30">
        <f t="shared" si="9"/>
        <v>3.1835619391305938E-4</v>
      </c>
    </row>
    <row r="31" spans="1:27" x14ac:dyDescent="0.2">
      <c r="A31" s="72" t="s">
        <v>130</v>
      </c>
      <c r="B31" s="79"/>
      <c r="C31" s="82">
        <v>53425.453200000004</v>
      </c>
      <c r="D31" s="82">
        <v>2.9999999999999997E-4</v>
      </c>
      <c r="E31" s="69">
        <f t="shared" si="1"/>
        <v>408.58608385876317</v>
      </c>
      <c r="F31">
        <f t="shared" si="2"/>
        <v>408.5</v>
      </c>
      <c r="G31">
        <f t="shared" si="8"/>
        <v>3.8000850006937981E-2</v>
      </c>
      <c r="N31">
        <f>G31</f>
        <v>3.8000850006937981E-2</v>
      </c>
      <c r="O31">
        <f t="shared" si="4"/>
        <v>4.8993339505866408E-2</v>
      </c>
      <c r="P31">
        <f t="shared" si="5"/>
        <v>4.38654197047696E-2</v>
      </c>
      <c r="Q31" s="2">
        <f t="shared" si="6"/>
        <v>38406.953200000004</v>
      </c>
      <c r="S31">
        <f t="shared" si="9"/>
        <v>3.4393177740724849E-5</v>
      </c>
      <c r="X31" t="s">
        <v>131</v>
      </c>
    </row>
    <row r="32" spans="1:27" x14ac:dyDescent="0.2">
      <c r="A32" s="72" t="s">
        <v>130</v>
      </c>
      <c r="B32" s="79"/>
      <c r="C32" s="82">
        <v>53426.339200000002</v>
      </c>
      <c r="D32" s="82">
        <v>2.0000000000000001E-4</v>
      </c>
      <c r="E32" s="69">
        <f t="shared" si="1"/>
        <v>410.5931520916044</v>
      </c>
      <c r="F32">
        <f t="shared" si="2"/>
        <v>410.5</v>
      </c>
      <c r="G32">
        <f t="shared" si="8"/>
        <v>4.1121050002402626E-2</v>
      </c>
      <c r="N32">
        <f>G32</f>
        <v>4.1121050002402626E-2</v>
      </c>
      <c r="O32">
        <f t="shared" si="4"/>
        <v>4.8990556814639638E-2</v>
      </c>
      <c r="P32">
        <f t="shared" si="5"/>
        <v>4.3863239539768319E-2</v>
      </c>
      <c r="Q32" s="2">
        <f t="shared" si="6"/>
        <v>38407.839200000002</v>
      </c>
      <c r="S32">
        <f t="shared" si="9"/>
        <v>7.5196034588378719E-6</v>
      </c>
      <c r="X32" t="s">
        <v>131</v>
      </c>
    </row>
    <row r="33" spans="1:24" x14ac:dyDescent="0.2">
      <c r="A33" s="83" t="s">
        <v>36</v>
      </c>
      <c r="B33" s="74"/>
      <c r="C33" s="82">
        <v>53443.345000000001</v>
      </c>
      <c r="D33" s="82">
        <v>1.6000000000000001E-3</v>
      </c>
      <c r="E33" s="69">
        <f t="shared" si="1"/>
        <v>449.11662946643844</v>
      </c>
      <c r="F33">
        <f t="shared" si="2"/>
        <v>449</v>
      </c>
      <c r="G33">
        <f t="shared" si="8"/>
        <v>5.1484900002833456E-2</v>
      </c>
      <c r="H33">
        <f>G33</f>
        <v>5.1484900002833456E-2</v>
      </c>
      <c r="O33">
        <f t="shared" si="4"/>
        <v>4.8936990008524341E-2</v>
      </c>
      <c r="P33">
        <f t="shared" si="5"/>
        <v>4.3822483487183081E-2</v>
      </c>
      <c r="Q33" s="2">
        <f t="shared" si="6"/>
        <v>38424.845000000001</v>
      </c>
      <c r="S33">
        <f t="shared" si="9"/>
        <v>5.8712626859311634E-5</v>
      </c>
    </row>
    <row r="34" spans="1:24" x14ac:dyDescent="0.2">
      <c r="A34" s="72" t="s">
        <v>130</v>
      </c>
      <c r="B34" s="79"/>
      <c r="C34" s="82">
        <v>53682.602899999998</v>
      </c>
      <c r="D34" s="82">
        <v>2.9999999999999997E-4</v>
      </c>
      <c r="E34" s="69">
        <f t="shared" si="1"/>
        <v>991.1109077362479</v>
      </c>
      <c r="F34">
        <f t="shared" si="2"/>
        <v>991</v>
      </c>
      <c r="G34">
        <f t="shared" si="8"/>
        <v>4.8959100000502076E-2</v>
      </c>
      <c r="N34">
        <f>G34</f>
        <v>4.8959100000502076E-2</v>
      </c>
      <c r="O34">
        <f t="shared" si="4"/>
        <v>4.8182880686070066E-2</v>
      </c>
      <c r="P34">
        <f t="shared" si="5"/>
        <v>4.3493309575534669E-2</v>
      </c>
      <c r="Q34" s="2">
        <f t="shared" si="6"/>
        <v>38664.102899999998</v>
      </c>
      <c r="S34">
        <f t="shared" si="9"/>
        <v>2.9874864969665384E-5</v>
      </c>
      <c r="X34" t="s">
        <v>131</v>
      </c>
    </row>
    <row r="35" spans="1:24" x14ac:dyDescent="0.2">
      <c r="A35" s="69" t="s">
        <v>137</v>
      </c>
      <c r="B35" s="69"/>
      <c r="C35" s="82">
        <v>54144.127999999997</v>
      </c>
      <c r="D35" s="82"/>
      <c r="E35" s="69">
        <f t="shared" si="1"/>
        <v>2036.6101931429339</v>
      </c>
      <c r="F35">
        <f t="shared" si="2"/>
        <v>2036.5</v>
      </c>
      <c r="G35">
        <f t="shared" si="8"/>
        <v>4.8643649999576155E-2</v>
      </c>
      <c r="J35">
        <f t="shared" ref="J35:J41" si="10">+G35</f>
        <v>4.8643649999576155E-2</v>
      </c>
      <c r="O35">
        <f t="shared" si="4"/>
        <v>4.6728228847276815E-2</v>
      </c>
      <c r="P35">
        <f t="shared" si="5"/>
        <v>4.4148579444079981E-2</v>
      </c>
      <c r="Q35" s="2">
        <f t="shared" si="6"/>
        <v>39125.627999999997</v>
      </c>
      <c r="S35">
        <f t="shared" si="9"/>
        <v>2.0205659298888681E-5</v>
      </c>
      <c r="X35" t="s">
        <v>122</v>
      </c>
    </row>
    <row r="36" spans="1:24" x14ac:dyDescent="0.2">
      <c r="A36" s="69" t="s">
        <v>137</v>
      </c>
      <c r="B36" s="69"/>
      <c r="C36" s="82">
        <v>54147.202400000002</v>
      </c>
      <c r="D36" s="82"/>
      <c r="E36" s="69">
        <f t="shared" si="1"/>
        <v>2043.5746746046345</v>
      </c>
      <c r="F36">
        <f t="shared" si="2"/>
        <v>2043.5</v>
      </c>
      <c r="G36">
        <f t="shared" si="8"/>
        <v>3.2964350000838749E-2</v>
      </c>
      <c r="J36">
        <f t="shared" si="10"/>
        <v>3.2964350000838749E-2</v>
      </c>
      <c r="O36">
        <f t="shared" si="4"/>
        <v>4.6718489427983123E-2</v>
      </c>
      <c r="P36">
        <f t="shared" si="5"/>
        <v>4.4158694030892238E-2</v>
      </c>
      <c r="Q36" s="2">
        <f t="shared" si="6"/>
        <v>39128.702400000002</v>
      </c>
      <c r="S36">
        <f t="shared" si="9"/>
        <v>1.253133382631942E-4</v>
      </c>
      <c r="X36" t="s">
        <v>122</v>
      </c>
    </row>
    <row r="37" spans="1:24" x14ac:dyDescent="0.2">
      <c r="A37" s="69" t="s">
        <v>137</v>
      </c>
      <c r="B37" s="69"/>
      <c r="C37" s="82">
        <v>54147.6584</v>
      </c>
      <c r="D37" s="82"/>
      <c r="E37" s="69">
        <f t="shared" si="1"/>
        <v>2044.6076578034761</v>
      </c>
      <c r="F37">
        <f t="shared" si="2"/>
        <v>2044.5</v>
      </c>
      <c r="G37">
        <f t="shared" si="8"/>
        <v>4.7524449997581542E-2</v>
      </c>
      <c r="J37">
        <f t="shared" si="10"/>
        <v>4.7524449997581542E-2</v>
      </c>
      <c r="O37">
        <f t="shared" si="4"/>
        <v>4.6717098082369735E-2</v>
      </c>
      <c r="P37">
        <f t="shared" si="5"/>
        <v>4.4160145190874245E-2</v>
      </c>
      <c r="Q37" s="2">
        <f t="shared" si="6"/>
        <v>39129.1584</v>
      </c>
      <c r="S37">
        <f t="shared" si="9"/>
        <v>1.131854683243382E-5</v>
      </c>
      <c r="X37" t="s">
        <v>122</v>
      </c>
    </row>
    <row r="38" spans="1:24" x14ac:dyDescent="0.2">
      <c r="A38" s="69" t="s">
        <v>137</v>
      </c>
      <c r="B38" s="69"/>
      <c r="C38" s="82">
        <v>54150.305399999997</v>
      </c>
      <c r="D38" s="82"/>
      <c r="E38" s="69">
        <f t="shared" si="1"/>
        <v>2050.6039440476447</v>
      </c>
      <c r="F38">
        <f t="shared" si="2"/>
        <v>2050.5</v>
      </c>
      <c r="G38">
        <f t="shared" si="8"/>
        <v>4.5885049999924377E-2</v>
      </c>
      <c r="J38">
        <f t="shared" si="10"/>
        <v>4.5885049999924377E-2</v>
      </c>
      <c r="O38">
        <f t="shared" si="4"/>
        <v>4.6708750008689431E-2</v>
      </c>
      <c r="P38">
        <f t="shared" si="5"/>
        <v>4.4168884800562656E-2</v>
      </c>
      <c r="Q38" s="2">
        <f t="shared" si="6"/>
        <v>39131.805399999997</v>
      </c>
      <c r="S38">
        <f t="shared" si="9"/>
        <v>2.9452229915002528E-6</v>
      </c>
      <c r="X38" t="s">
        <v>122</v>
      </c>
    </row>
    <row r="39" spans="1:24" x14ac:dyDescent="0.2">
      <c r="A39" s="69" t="s">
        <v>137</v>
      </c>
      <c r="B39" s="69"/>
      <c r="C39" s="82">
        <v>54151.630100000002</v>
      </c>
      <c r="D39" s="82"/>
      <c r="E39" s="69">
        <f t="shared" si="1"/>
        <v>2053.6048055465822</v>
      </c>
      <c r="F39">
        <f t="shared" si="2"/>
        <v>2053.5</v>
      </c>
      <c r="G39">
        <f t="shared" si="8"/>
        <v>4.6265349999885075E-2</v>
      </c>
      <c r="J39">
        <f t="shared" si="10"/>
        <v>4.6265349999885075E-2</v>
      </c>
      <c r="O39">
        <f t="shared" si="4"/>
        <v>4.670457597184928E-2</v>
      </c>
      <c r="P39">
        <f t="shared" si="5"/>
        <v>4.4173275594561655E-2</v>
      </c>
      <c r="Q39" s="2">
        <f t="shared" si="6"/>
        <v>39133.130100000002</v>
      </c>
      <c r="S39">
        <f t="shared" si="9"/>
        <v>4.3767753174093417E-6</v>
      </c>
      <c r="X39" t="s">
        <v>122</v>
      </c>
    </row>
    <row r="40" spans="1:24" x14ac:dyDescent="0.2">
      <c r="A40" s="69" t="s">
        <v>137</v>
      </c>
      <c r="B40" s="69"/>
      <c r="C40" s="82">
        <v>54152.072099999998</v>
      </c>
      <c r="D40" s="82"/>
      <c r="E40" s="69">
        <f t="shared" si="1"/>
        <v>2054.6060743489616</v>
      </c>
      <c r="F40">
        <f t="shared" si="2"/>
        <v>2054.5</v>
      </c>
      <c r="G40">
        <f t="shared" si="8"/>
        <v>4.6825450001051649E-2</v>
      </c>
      <c r="J40">
        <f t="shared" si="10"/>
        <v>4.6825450001051649E-2</v>
      </c>
      <c r="O40">
        <f t="shared" si="4"/>
        <v>4.6703184626235891E-2</v>
      </c>
      <c r="P40">
        <f t="shared" si="5"/>
        <v>4.4174742302065743E-2</v>
      </c>
      <c r="Q40" s="2">
        <f t="shared" si="6"/>
        <v>39133.572099999998</v>
      </c>
      <c r="S40">
        <f t="shared" si="9"/>
        <v>7.0262513054631566E-6</v>
      </c>
      <c r="X40" t="s">
        <v>122</v>
      </c>
    </row>
    <row r="41" spans="1:24" ht="13.5" thickBot="1" x14ac:dyDescent="0.25">
      <c r="A41" s="89" t="s">
        <v>137</v>
      </c>
      <c r="B41" s="89"/>
      <c r="C41" s="90">
        <v>54152.5075</v>
      </c>
      <c r="D41" s="82"/>
      <c r="E41" s="69">
        <f t="shared" si="1"/>
        <v>2055.5923920787409</v>
      </c>
      <c r="F41">
        <f t="shared" si="2"/>
        <v>2055.5</v>
      </c>
      <c r="G41">
        <f t="shared" si="8"/>
        <v>4.0785550001601223E-2</v>
      </c>
      <c r="J41">
        <f t="shared" si="10"/>
        <v>4.0785550001601223E-2</v>
      </c>
      <c r="O41">
        <f t="shared" si="4"/>
        <v>4.670179328062251E-2</v>
      </c>
      <c r="P41">
        <f t="shared" si="5"/>
        <v>4.4176210564322027E-2</v>
      </c>
      <c r="Q41" s="2">
        <f t="shared" si="6"/>
        <v>39134.0075</v>
      </c>
      <c r="S41">
        <f t="shared" si="9"/>
        <v>1.149657905159016E-5</v>
      </c>
      <c r="X41" t="s">
        <v>122</v>
      </c>
    </row>
    <row r="42" spans="1:24" x14ac:dyDescent="0.2">
      <c r="A42" s="72" t="s">
        <v>127</v>
      </c>
      <c r="B42" s="73" t="s">
        <v>32</v>
      </c>
      <c r="C42" s="91">
        <v>54513.394999999997</v>
      </c>
      <c r="D42" s="72">
        <v>4.4000000000000003E-3</v>
      </c>
      <c r="E42" s="69">
        <f t="shared" si="1"/>
        <v>2873.1159100026916</v>
      </c>
      <c r="F42">
        <f t="shared" si="2"/>
        <v>2873</v>
      </c>
      <c r="G42">
        <f t="shared" si="8"/>
        <v>5.1167300000088289E-2</v>
      </c>
      <c r="O42">
        <f t="shared" si="4"/>
        <v>4.5564368241680871E-2</v>
      </c>
      <c r="P42">
        <f t="shared" si="5"/>
        <v>4.5896675772435815E-2</v>
      </c>
      <c r="Q42" s="2">
        <f t="shared" si="6"/>
        <v>39494.894999999997</v>
      </c>
      <c r="S42">
        <f t="shared" si="9"/>
        <v>2.7779479749117246E-5</v>
      </c>
    </row>
    <row r="43" spans="1:24" x14ac:dyDescent="0.2">
      <c r="A43" s="72" t="s">
        <v>125</v>
      </c>
      <c r="B43" s="73" t="s">
        <v>126</v>
      </c>
      <c r="C43" s="91">
        <v>55235.802000000003</v>
      </c>
      <c r="D43" s="72">
        <v>2E-3</v>
      </c>
      <c r="E43" s="69">
        <f t="shared" si="1"/>
        <v>4509.5946243191966</v>
      </c>
      <c r="F43">
        <f t="shared" si="2"/>
        <v>4509.5</v>
      </c>
      <c r="G43">
        <f t="shared" si="8"/>
        <v>4.177095000341069E-2</v>
      </c>
      <c r="O43">
        <f t="shared" si="4"/>
        <v>4.328743114537751E-2</v>
      </c>
      <c r="P43">
        <f t="shared" si="5"/>
        <v>5.2462682893690264E-2</v>
      </c>
      <c r="Q43" s="2">
        <f t="shared" si="6"/>
        <v>40217.302000000003</v>
      </c>
      <c r="S43">
        <f t="shared" si="9"/>
        <v>1.1431315219708603E-4</v>
      </c>
    </row>
    <row r="44" spans="1:24" x14ac:dyDescent="0.2">
      <c r="A44" s="72" t="s">
        <v>128</v>
      </c>
      <c r="B44" s="73" t="s">
        <v>32</v>
      </c>
      <c r="C44" s="91">
        <v>55621.399100000002</v>
      </c>
      <c r="D44" s="72">
        <v>9.4999999999999998E-3</v>
      </c>
      <c r="E44" s="69">
        <f t="shared" si="1"/>
        <v>5383.0931458619916</v>
      </c>
      <c r="F44">
        <f t="shared" si="2"/>
        <v>5383</v>
      </c>
      <c r="G44">
        <f t="shared" si="8"/>
        <v>4.1118300003290642E-2</v>
      </c>
      <c r="O44">
        <f t="shared" si="4"/>
        <v>4.2072090752086344E-2</v>
      </c>
      <c r="P44">
        <f t="shared" si="5"/>
        <v>5.7671747362738918E-2</v>
      </c>
      <c r="Q44" s="2">
        <f t="shared" si="6"/>
        <v>40602.899100000002</v>
      </c>
      <c r="S44">
        <f t="shared" si="9"/>
        <v>2.7401661948202511E-4</v>
      </c>
    </row>
    <row r="45" spans="1:24" x14ac:dyDescent="0.2">
      <c r="A45" s="72" t="s">
        <v>128</v>
      </c>
      <c r="B45" s="73" t="s">
        <v>32</v>
      </c>
      <c r="C45" s="91">
        <v>55621.409</v>
      </c>
      <c r="D45" s="72">
        <v>2.47E-2</v>
      </c>
      <c r="E45" s="69">
        <f t="shared" si="1"/>
        <v>5383.1155724709079</v>
      </c>
      <c r="F45">
        <f t="shared" si="2"/>
        <v>5383</v>
      </c>
      <c r="G45">
        <f t="shared" si="8"/>
        <v>5.1018300000578165E-2</v>
      </c>
      <c r="O45">
        <f t="shared" si="4"/>
        <v>4.2072090752086344E-2</v>
      </c>
      <c r="P45">
        <f t="shared" si="5"/>
        <v>5.7671747362738918E-2</v>
      </c>
      <c r="Q45" s="2">
        <f t="shared" si="6"/>
        <v>40602.909</v>
      </c>
      <c r="S45">
        <f t="shared" si="9"/>
        <v>4.4268361801043874E-5</v>
      </c>
    </row>
    <row r="46" spans="1:24" x14ac:dyDescent="0.2">
      <c r="A46" s="72" t="s">
        <v>128</v>
      </c>
      <c r="B46" s="73" t="s">
        <v>32</v>
      </c>
      <c r="C46" s="91">
        <v>55621.414599999996</v>
      </c>
      <c r="D46" s="72">
        <v>1.0800000000000001E-2</v>
      </c>
      <c r="E46" s="69">
        <f t="shared" si="1"/>
        <v>5383.1282582294825</v>
      </c>
      <c r="F46">
        <f t="shared" si="2"/>
        <v>5383</v>
      </c>
      <c r="G46">
        <f t="shared" si="8"/>
        <v>5.6618299997353461E-2</v>
      </c>
      <c r="O46">
        <f t="shared" si="4"/>
        <v>4.2072090752086344E-2</v>
      </c>
      <c r="P46">
        <f t="shared" si="5"/>
        <v>5.7671747362738918E-2</v>
      </c>
      <c r="Q46" s="2">
        <f t="shared" si="6"/>
        <v>40602.914599999996</v>
      </c>
      <c r="S46">
        <f t="shared" si="9"/>
        <v>1.1097513516375606E-6</v>
      </c>
    </row>
    <row r="47" spans="1:24" x14ac:dyDescent="0.2">
      <c r="A47" s="84" t="s">
        <v>138</v>
      </c>
      <c r="B47" s="85" t="s">
        <v>32</v>
      </c>
      <c r="C47" s="88">
        <v>56015.38</v>
      </c>
      <c r="D47" s="84" t="s">
        <v>139</v>
      </c>
      <c r="E47" s="69">
        <f t="shared" si="1"/>
        <v>6275.5836071909171</v>
      </c>
      <c r="F47">
        <f t="shared" si="2"/>
        <v>6275.5</v>
      </c>
      <c r="G47">
        <f t="shared" si="8"/>
        <v>3.6907549998431932E-2</v>
      </c>
      <c r="N47">
        <f>+G47</f>
        <v>3.6907549998431932E-2</v>
      </c>
      <c r="O47">
        <f t="shared" si="4"/>
        <v>4.0830314792140887E-2</v>
      </c>
      <c r="P47">
        <f t="shared" si="5"/>
        <v>6.4219382416280849E-2</v>
      </c>
      <c r="Q47" s="2">
        <f t="shared" si="6"/>
        <v>40996.879999999997</v>
      </c>
      <c r="S47">
        <f t="shared" si="9"/>
        <v>7.4593619002066294E-4</v>
      </c>
    </row>
    <row r="48" spans="1:24" x14ac:dyDescent="0.2">
      <c r="A48" s="86"/>
      <c r="B48" s="86"/>
      <c r="C48" s="87"/>
      <c r="D48" s="86"/>
      <c r="E48" s="69"/>
      <c r="Q48" s="2"/>
    </row>
    <row r="49" spans="1:17" x14ac:dyDescent="0.2">
      <c r="A49" s="86"/>
      <c r="B49" s="86"/>
      <c r="C49" s="87"/>
      <c r="D49" s="86"/>
      <c r="E49" s="69"/>
      <c r="Q49" s="2"/>
    </row>
    <row r="50" spans="1:17" x14ac:dyDescent="0.2">
      <c r="A50" s="86"/>
      <c r="B50" s="86"/>
      <c r="C50" s="87"/>
      <c r="D50" s="86"/>
      <c r="E50" s="69"/>
      <c r="Q50" s="2"/>
    </row>
    <row r="51" spans="1:17" x14ac:dyDescent="0.2">
      <c r="A51" s="86"/>
      <c r="B51" s="86"/>
      <c r="C51" s="87"/>
      <c r="D51" s="86"/>
      <c r="E51" s="69"/>
      <c r="Q51" s="2"/>
    </row>
    <row r="52" spans="1:17" x14ac:dyDescent="0.2">
      <c r="A52" s="86"/>
      <c r="B52" s="86"/>
      <c r="C52" s="87"/>
      <c r="D52" s="86"/>
      <c r="E52" s="69"/>
      <c r="Q52" s="2"/>
    </row>
    <row r="53" spans="1:17" x14ac:dyDescent="0.2">
      <c r="A53" s="86"/>
      <c r="B53" s="86"/>
      <c r="C53" s="87"/>
      <c r="D53" s="86"/>
      <c r="E53" s="69"/>
      <c r="Q53" s="2"/>
    </row>
    <row r="54" spans="1:17" x14ac:dyDescent="0.2">
      <c r="A54" s="86"/>
      <c r="B54" s="86"/>
      <c r="C54" s="87"/>
      <c r="D54" s="86"/>
      <c r="E54" s="69"/>
      <c r="Q54" s="2"/>
    </row>
    <row r="55" spans="1:17" x14ac:dyDescent="0.2">
      <c r="A55" s="86"/>
      <c r="B55" s="86"/>
      <c r="C55" s="87"/>
      <c r="D55" s="86"/>
      <c r="E55" s="69"/>
      <c r="Q55" s="2"/>
    </row>
    <row r="56" spans="1:17" x14ac:dyDescent="0.2">
      <c r="A56" s="86"/>
      <c r="B56" s="86"/>
      <c r="C56" s="87"/>
      <c r="D56" s="86"/>
      <c r="E56" s="69"/>
      <c r="Q56" s="2"/>
    </row>
    <row r="57" spans="1:17" x14ac:dyDescent="0.2">
      <c r="A57" s="86"/>
      <c r="B57" s="86"/>
      <c r="C57" s="87"/>
      <c r="D57" s="86"/>
      <c r="E57" s="69"/>
      <c r="Q57" s="2"/>
    </row>
    <row r="58" spans="1:17" x14ac:dyDescent="0.2">
      <c r="A58" s="86"/>
      <c r="B58" s="86"/>
      <c r="C58" s="87"/>
      <c r="D58" s="86"/>
      <c r="E58" s="69"/>
      <c r="Q58" s="2"/>
    </row>
    <row r="59" spans="1:17" x14ac:dyDescent="0.2">
      <c r="A59" s="86"/>
      <c r="B59" s="86"/>
      <c r="C59" s="87"/>
      <c r="D59" s="86"/>
      <c r="E59" s="69"/>
      <c r="Q59" s="2"/>
    </row>
    <row r="60" spans="1:17" x14ac:dyDescent="0.2">
      <c r="A60" s="86"/>
      <c r="B60" s="86"/>
      <c r="C60" s="87"/>
      <c r="D60" s="86"/>
      <c r="E60" s="69"/>
      <c r="Q60" s="2"/>
    </row>
    <row r="61" spans="1:17" x14ac:dyDescent="0.2">
      <c r="A61" s="86"/>
      <c r="B61" s="86"/>
      <c r="C61" s="87"/>
      <c r="D61" s="86"/>
      <c r="E61" s="69"/>
      <c r="Q61" s="2"/>
    </row>
    <row r="62" spans="1:17" x14ac:dyDescent="0.2">
      <c r="A62" s="86"/>
      <c r="B62" s="86"/>
      <c r="C62" s="87"/>
      <c r="D62" s="86"/>
      <c r="E62" s="69"/>
      <c r="Q62" s="2"/>
    </row>
    <row r="63" spans="1:17" x14ac:dyDescent="0.2">
      <c r="A63" s="86"/>
      <c r="B63" s="86"/>
      <c r="C63" s="87"/>
      <c r="D63" s="86"/>
      <c r="E63" s="69"/>
      <c r="Q63" s="2"/>
    </row>
    <row r="64" spans="1:17" x14ac:dyDescent="0.2">
      <c r="A64" s="86"/>
      <c r="B64" s="86"/>
      <c r="C64" s="87"/>
      <c r="D64" s="86"/>
      <c r="E64" s="69"/>
      <c r="Q64" s="2"/>
    </row>
    <row r="65" spans="1:17" x14ac:dyDescent="0.2">
      <c r="A65" s="86"/>
      <c r="B65" s="86"/>
      <c r="C65" s="87"/>
      <c r="D65" s="86"/>
      <c r="E65" s="69"/>
      <c r="Q65" s="2"/>
    </row>
    <row r="66" spans="1:17" x14ac:dyDescent="0.2">
      <c r="A66" s="86"/>
      <c r="B66" s="86"/>
      <c r="C66" s="87"/>
      <c r="D66" s="86"/>
      <c r="E66" s="69"/>
      <c r="Q66" s="2"/>
    </row>
    <row r="67" spans="1:17" x14ac:dyDescent="0.2">
      <c r="A67" s="86"/>
      <c r="B67" s="86"/>
      <c r="C67" s="87"/>
      <c r="D67" s="86"/>
      <c r="E67" s="69"/>
      <c r="Q67" s="2"/>
    </row>
    <row r="68" spans="1:17" x14ac:dyDescent="0.2">
      <c r="A68" s="86"/>
      <c r="B68" s="86"/>
      <c r="C68" s="87"/>
      <c r="D68" s="86"/>
      <c r="E68" s="69"/>
      <c r="Q68" s="2"/>
    </row>
    <row r="69" spans="1:17" x14ac:dyDescent="0.2">
      <c r="A69" s="86"/>
      <c r="B69" s="86"/>
      <c r="C69" s="87"/>
      <c r="D69" s="86"/>
      <c r="E69" s="69"/>
      <c r="Q69" s="2"/>
    </row>
    <row r="70" spans="1:17" x14ac:dyDescent="0.2">
      <c r="A70" s="86"/>
      <c r="B70" s="86"/>
      <c r="C70" s="87"/>
      <c r="D70" s="86"/>
      <c r="E70" s="69"/>
      <c r="Q70" s="2"/>
    </row>
    <row r="71" spans="1:17" x14ac:dyDescent="0.2">
      <c r="A71" s="86"/>
      <c r="B71" s="86"/>
      <c r="C71" s="87"/>
      <c r="D71" s="86"/>
      <c r="E71" s="69"/>
      <c r="Q71" s="2"/>
    </row>
    <row r="72" spans="1:17" x14ac:dyDescent="0.2">
      <c r="A72" s="86"/>
      <c r="B72" s="86"/>
      <c r="C72" s="87"/>
      <c r="D72" s="86"/>
      <c r="E72" s="69"/>
      <c r="Q72" s="2"/>
    </row>
    <row r="73" spans="1:17" x14ac:dyDescent="0.2">
      <c r="A73" s="86"/>
      <c r="B73" s="86"/>
      <c r="C73" s="87"/>
      <c r="D73" s="86"/>
      <c r="E73" s="69"/>
      <c r="Q73" s="2"/>
    </row>
    <row r="74" spans="1:17" x14ac:dyDescent="0.2">
      <c r="A74" s="86"/>
      <c r="B74" s="86"/>
      <c r="C74" s="87"/>
      <c r="D74" s="86"/>
      <c r="E74" s="69"/>
      <c r="Q74" s="2"/>
    </row>
    <row r="75" spans="1:17" x14ac:dyDescent="0.2">
      <c r="A75" s="86"/>
      <c r="B75" s="86"/>
      <c r="C75" s="87"/>
      <c r="D75" s="86"/>
      <c r="E75" s="69"/>
      <c r="Q75" s="2"/>
    </row>
    <row r="76" spans="1:17" x14ac:dyDescent="0.2">
      <c r="A76" s="86"/>
      <c r="B76" s="86"/>
      <c r="C76" s="87"/>
      <c r="D76" s="86"/>
      <c r="E76" s="69"/>
      <c r="Q76" s="2"/>
    </row>
    <row r="77" spans="1:17" x14ac:dyDescent="0.2">
      <c r="A77" s="86"/>
      <c r="B77" s="86"/>
      <c r="C77" s="87"/>
      <c r="D77" s="86"/>
      <c r="E77" s="69"/>
      <c r="Q77" s="2"/>
    </row>
    <row r="78" spans="1:17" x14ac:dyDescent="0.2">
      <c r="A78" s="86"/>
      <c r="B78" s="86"/>
      <c r="C78" s="87"/>
      <c r="D78" s="86"/>
      <c r="E78" s="69"/>
      <c r="Q78" s="2"/>
    </row>
    <row r="79" spans="1:17" x14ac:dyDescent="0.2">
      <c r="A79" s="86"/>
      <c r="B79" s="86"/>
      <c r="C79" s="87"/>
      <c r="D79" s="86"/>
      <c r="E79" s="69"/>
      <c r="Q79" s="2"/>
    </row>
    <row r="80" spans="1:17" x14ac:dyDescent="0.2">
      <c r="A80" s="86"/>
      <c r="B80" s="86"/>
      <c r="C80" s="87"/>
      <c r="D80" s="86"/>
      <c r="E80" s="69"/>
      <c r="Q80" s="2"/>
    </row>
    <row r="81" spans="1:17" x14ac:dyDescent="0.2">
      <c r="A81" s="86"/>
      <c r="B81" s="86"/>
      <c r="C81" s="87"/>
      <c r="D81" s="86"/>
      <c r="E81" s="69"/>
      <c r="Q81" s="2"/>
    </row>
    <row r="82" spans="1:17" x14ac:dyDescent="0.2">
      <c r="A82" s="86"/>
      <c r="B82" s="86"/>
      <c r="C82" s="87"/>
      <c r="D82" s="86"/>
      <c r="E82" s="69"/>
      <c r="Q82" s="2"/>
    </row>
    <row r="83" spans="1:17" x14ac:dyDescent="0.2">
      <c r="A83" s="86"/>
      <c r="B83" s="86"/>
      <c r="C83" s="87"/>
      <c r="D83" s="86"/>
      <c r="E83" s="69"/>
      <c r="Q83" s="2"/>
    </row>
    <row r="84" spans="1:17" x14ac:dyDescent="0.2">
      <c r="A84" s="86"/>
      <c r="B84" s="86"/>
      <c r="C84" s="87"/>
      <c r="D84" s="86"/>
      <c r="E84" s="69"/>
      <c r="Q84" s="2"/>
    </row>
    <row r="85" spans="1:17" x14ac:dyDescent="0.2">
      <c r="A85" s="86"/>
      <c r="B85" s="86"/>
      <c r="C85" s="87"/>
      <c r="D85" s="86"/>
      <c r="E85" s="69"/>
      <c r="Q85" s="2"/>
    </row>
    <row r="86" spans="1:17" x14ac:dyDescent="0.2">
      <c r="A86" s="86"/>
      <c r="B86" s="86"/>
      <c r="C86" s="87"/>
      <c r="D86" s="86"/>
      <c r="E86" s="69"/>
      <c r="Q86" s="2"/>
    </row>
    <row r="87" spans="1:17" x14ac:dyDescent="0.2">
      <c r="A87" s="86"/>
      <c r="B87" s="86"/>
      <c r="C87" s="87"/>
      <c r="D87" s="86"/>
      <c r="E87" s="69"/>
      <c r="Q87" s="2"/>
    </row>
    <row r="88" spans="1:17" x14ac:dyDescent="0.2">
      <c r="A88" s="86"/>
      <c r="B88" s="86"/>
      <c r="C88" s="87"/>
      <c r="D88" s="86"/>
      <c r="E88" s="69"/>
      <c r="Q88" s="2"/>
    </row>
    <row r="89" spans="1:17" x14ac:dyDescent="0.2">
      <c r="A89" s="86"/>
      <c r="B89" s="86"/>
      <c r="C89" s="87"/>
      <c r="D89" s="86"/>
      <c r="E89" s="69"/>
      <c r="Q89" s="2"/>
    </row>
    <row r="90" spans="1:17" x14ac:dyDescent="0.2">
      <c r="A90" s="86"/>
      <c r="B90" s="86"/>
      <c r="C90" s="87"/>
      <c r="D90" s="86"/>
      <c r="E90" s="69"/>
      <c r="Q90" s="2"/>
    </row>
    <row r="91" spans="1:17" x14ac:dyDescent="0.2">
      <c r="A91" s="86"/>
      <c r="B91" s="86"/>
      <c r="C91" s="87"/>
      <c r="D91" s="86"/>
      <c r="E91" s="69"/>
      <c r="Q91" s="2"/>
    </row>
    <row r="92" spans="1:17" x14ac:dyDescent="0.2">
      <c r="A92" s="86"/>
      <c r="B92" s="86"/>
      <c r="C92" s="87"/>
      <c r="D92" s="86"/>
      <c r="E92" s="69"/>
      <c r="Q92" s="2"/>
    </row>
    <row r="93" spans="1:17" x14ac:dyDescent="0.2">
      <c r="A93" s="86"/>
      <c r="B93" s="86"/>
      <c r="C93" s="87"/>
      <c r="D93" s="86"/>
      <c r="E93" s="69"/>
      <c r="Q93" s="2"/>
    </row>
    <row r="94" spans="1:17" x14ac:dyDescent="0.2">
      <c r="A94" s="86"/>
      <c r="B94" s="86"/>
      <c r="C94" s="87"/>
      <c r="D94" s="86"/>
      <c r="E94" s="69"/>
      <c r="Q94" s="2"/>
    </row>
    <row r="95" spans="1:17" x14ac:dyDescent="0.2">
      <c r="A95" s="86"/>
      <c r="B95" s="86"/>
      <c r="C95" s="87"/>
      <c r="D95" s="86"/>
      <c r="E95" s="69"/>
      <c r="Q95" s="2"/>
    </row>
    <row r="96" spans="1:17" x14ac:dyDescent="0.2">
      <c r="A96" s="86"/>
      <c r="B96" s="86"/>
      <c r="C96" s="87"/>
      <c r="D96" s="86"/>
      <c r="E96" s="69"/>
      <c r="Q96" s="2"/>
    </row>
    <row r="97" spans="1:17" x14ac:dyDescent="0.2">
      <c r="A97" s="86"/>
      <c r="B97" s="86"/>
      <c r="C97" s="87"/>
      <c r="D97" s="86"/>
      <c r="E97" s="69"/>
      <c r="Q97" s="2"/>
    </row>
    <row r="98" spans="1:17" x14ac:dyDescent="0.2">
      <c r="A98" s="86"/>
      <c r="B98" s="86"/>
      <c r="C98" s="87"/>
      <c r="D98" s="86"/>
      <c r="E98" s="69"/>
      <c r="Q98" s="2"/>
    </row>
    <row r="99" spans="1:17" x14ac:dyDescent="0.2">
      <c r="A99" s="86"/>
      <c r="B99" s="86"/>
      <c r="C99" s="87"/>
      <c r="D99" s="86"/>
      <c r="E99" s="69"/>
      <c r="Q99" s="2"/>
    </row>
    <row r="100" spans="1:17" x14ac:dyDescent="0.2">
      <c r="A100" s="86"/>
      <c r="B100" s="86"/>
      <c r="C100" s="87"/>
      <c r="D100" s="86"/>
      <c r="E100" s="69"/>
      <c r="Q100" s="2"/>
    </row>
    <row r="101" spans="1:17" x14ac:dyDescent="0.2">
      <c r="A101" s="86"/>
      <c r="B101" s="86"/>
      <c r="C101" s="87"/>
      <c r="D101" s="86"/>
      <c r="E101" s="69"/>
      <c r="Q101" s="2"/>
    </row>
    <row r="102" spans="1:17" x14ac:dyDescent="0.2">
      <c r="A102" s="86"/>
      <c r="B102" s="86"/>
      <c r="C102" s="87"/>
      <c r="D102" s="86"/>
      <c r="E102" s="69"/>
      <c r="Q102" s="2"/>
    </row>
    <row r="103" spans="1:17" x14ac:dyDescent="0.2">
      <c r="A103" s="86"/>
      <c r="B103" s="86"/>
      <c r="C103" s="87"/>
      <c r="D103" s="86"/>
      <c r="E103" s="69"/>
      <c r="Q103" s="2"/>
    </row>
    <row r="104" spans="1:17" x14ac:dyDescent="0.2">
      <c r="A104" s="86"/>
      <c r="B104" s="86"/>
      <c r="C104" s="87"/>
      <c r="D104" s="86"/>
      <c r="E104" s="69"/>
      <c r="Q104" s="2"/>
    </row>
    <row r="105" spans="1:17" x14ac:dyDescent="0.2">
      <c r="A105" s="86"/>
      <c r="B105" s="86"/>
      <c r="C105" s="87"/>
      <c r="D105" s="86"/>
      <c r="E105" s="69"/>
      <c r="Q105" s="2"/>
    </row>
    <row r="106" spans="1:17" x14ac:dyDescent="0.2">
      <c r="A106" s="86"/>
      <c r="B106" s="86"/>
      <c r="C106" s="87"/>
      <c r="D106" s="86"/>
      <c r="E106" s="69"/>
      <c r="Q106" s="2"/>
    </row>
    <row r="107" spans="1:17" x14ac:dyDescent="0.2">
      <c r="A107" s="86"/>
      <c r="B107" s="86"/>
      <c r="C107" s="87"/>
      <c r="D107" s="86"/>
      <c r="E107" s="69"/>
      <c r="Q107" s="2"/>
    </row>
    <row r="108" spans="1:17" x14ac:dyDescent="0.2">
      <c r="A108" s="86"/>
      <c r="B108" s="86"/>
      <c r="C108" s="87"/>
      <c r="D108" s="86"/>
      <c r="E108" s="69"/>
      <c r="Q108" s="2"/>
    </row>
    <row r="109" spans="1:17" x14ac:dyDescent="0.2">
      <c r="A109" s="86"/>
      <c r="B109" s="86"/>
      <c r="C109" s="87"/>
      <c r="D109" s="86"/>
      <c r="E109" s="69"/>
      <c r="Q109" s="2"/>
    </row>
    <row r="110" spans="1:17" x14ac:dyDescent="0.2">
      <c r="A110" s="86"/>
      <c r="B110" s="86"/>
      <c r="C110" s="87"/>
      <c r="D110" s="86"/>
      <c r="E110" s="69"/>
      <c r="Q110" s="2"/>
    </row>
    <row r="111" spans="1:17" x14ac:dyDescent="0.2">
      <c r="A111" s="86"/>
      <c r="B111" s="86"/>
      <c r="C111" s="87"/>
      <c r="D111" s="86"/>
      <c r="E111" s="69"/>
      <c r="Q111" s="2"/>
    </row>
    <row r="112" spans="1:17" x14ac:dyDescent="0.2">
      <c r="A112" s="86"/>
      <c r="B112" s="86"/>
      <c r="C112" s="87"/>
      <c r="D112" s="86"/>
      <c r="E112" s="69"/>
      <c r="Q112" s="2"/>
    </row>
    <row r="113" spans="1:17" x14ac:dyDescent="0.2">
      <c r="A113" s="86"/>
      <c r="B113" s="86"/>
      <c r="C113" s="87"/>
      <c r="D113" s="86"/>
      <c r="E113" s="69"/>
      <c r="Q113" s="2"/>
    </row>
    <row r="114" spans="1:17" x14ac:dyDescent="0.2">
      <c r="A114" s="86"/>
      <c r="B114" s="86"/>
      <c r="C114" s="87"/>
      <c r="D114" s="86"/>
      <c r="E114" s="69"/>
      <c r="Q114" s="2"/>
    </row>
    <row r="115" spans="1:17" x14ac:dyDescent="0.2">
      <c r="A115" s="86"/>
      <c r="B115" s="86"/>
      <c r="C115" s="87"/>
      <c r="D115" s="86"/>
      <c r="E115" s="69"/>
      <c r="Q115" s="2"/>
    </row>
    <row r="116" spans="1:17" x14ac:dyDescent="0.2">
      <c r="A116" s="86"/>
      <c r="B116" s="86"/>
      <c r="C116" s="87"/>
      <c r="D116" s="86"/>
      <c r="E116" s="69"/>
      <c r="Q116" s="2"/>
    </row>
    <row r="117" spans="1:17" x14ac:dyDescent="0.2">
      <c r="A117" s="86"/>
      <c r="B117" s="86"/>
      <c r="C117" s="87"/>
      <c r="D117" s="86"/>
      <c r="E117" s="69"/>
      <c r="Q117" s="2"/>
    </row>
    <row r="118" spans="1:17" x14ac:dyDescent="0.2">
      <c r="A118" s="86"/>
      <c r="B118" s="86"/>
      <c r="C118" s="87"/>
      <c r="D118" s="86"/>
      <c r="E118" s="69"/>
      <c r="Q118" s="2"/>
    </row>
    <row r="119" spans="1:17" x14ac:dyDescent="0.2">
      <c r="A119" s="86"/>
      <c r="B119" s="86"/>
      <c r="C119" s="87"/>
      <c r="D119" s="86"/>
      <c r="E119" s="69"/>
      <c r="Q119" s="2"/>
    </row>
    <row r="120" spans="1:17" x14ac:dyDescent="0.2">
      <c r="A120" s="86"/>
      <c r="B120" s="86"/>
      <c r="C120" s="87"/>
      <c r="D120" s="86"/>
      <c r="E120" s="69"/>
      <c r="Q120" s="2"/>
    </row>
    <row r="121" spans="1:17" x14ac:dyDescent="0.2">
      <c r="A121" s="86"/>
      <c r="B121" s="86"/>
      <c r="C121" s="87"/>
      <c r="D121" s="86"/>
      <c r="E121" s="69"/>
      <c r="Q121" s="2"/>
    </row>
    <row r="122" spans="1:17" x14ac:dyDescent="0.2">
      <c r="A122" s="86"/>
      <c r="B122" s="86"/>
      <c r="C122" s="87"/>
      <c r="D122" s="86"/>
      <c r="E122" s="69"/>
      <c r="Q122" s="2"/>
    </row>
    <row r="123" spans="1:17" x14ac:dyDescent="0.2">
      <c r="A123" s="86"/>
      <c r="B123" s="86"/>
      <c r="C123" s="87"/>
      <c r="D123" s="86"/>
      <c r="E123" s="69"/>
      <c r="Q123" s="2"/>
    </row>
    <row r="124" spans="1:17" x14ac:dyDescent="0.2">
      <c r="A124" s="69"/>
      <c r="B124" s="69"/>
      <c r="C124" s="82"/>
      <c r="D124" s="82"/>
      <c r="E124" s="69"/>
      <c r="Q124" s="2"/>
    </row>
    <row r="125" spans="1:17" x14ac:dyDescent="0.2">
      <c r="A125" s="69"/>
      <c r="B125" s="69"/>
      <c r="C125" s="82"/>
      <c r="D125" s="82"/>
      <c r="E125" s="69"/>
      <c r="Q125" s="2"/>
    </row>
    <row r="126" spans="1:17" x14ac:dyDescent="0.2">
      <c r="A126" s="69"/>
      <c r="B126" s="69"/>
      <c r="C126" s="82"/>
      <c r="D126" s="82"/>
      <c r="E126" s="69"/>
      <c r="Q126" s="2"/>
    </row>
    <row r="127" spans="1:17" x14ac:dyDescent="0.2">
      <c r="A127" s="69"/>
      <c r="B127" s="69"/>
      <c r="C127" s="82"/>
      <c r="D127" s="82"/>
      <c r="E127" s="69"/>
      <c r="Q127" s="2"/>
    </row>
    <row r="128" spans="1:17" x14ac:dyDescent="0.2">
      <c r="A128" s="69"/>
      <c r="B128" s="69"/>
      <c r="C128" s="82"/>
      <c r="D128" s="82"/>
      <c r="E128" s="69"/>
      <c r="Q128" s="2"/>
    </row>
    <row r="129" spans="1:17" x14ac:dyDescent="0.2">
      <c r="A129" s="69"/>
      <c r="B129" s="69"/>
      <c r="C129" s="82"/>
      <c r="D129" s="82"/>
      <c r="E129" s="69"/>
      <c r="Q129" s="2"/>
    </row>
    <row r="130" spans="1:17" x14ac:dyDescent="0.2">
      <c r="A130" s="69"/>
      <c r="B130" s="69"/>
      <c r="C130" s="82"/>
      <c r="D130" s="82"/>
      <c r="E130" s="69"/>
      <c r="Q130" s="2"/>
    </row>
    <row r="131" spans="1:17" x14ac:dyDescent="0.2">
      <c r="A131" s="69"/>
      <c r="B131" s="69"/>
      <c r="C131" s="82"/>
      <c r="D131" s="82"/>
      <c r="E131" s="69"/>
      <c r="Q131" s="2"/>
    </row>
    <row r="132" spans="1:17" x14ac:dyDescent="0.2">
      <c r="A132" s="69"/>
      <c r="B132" s="69"/>
      <c r="C132" s="82"/>
      <c r="D132" s="82"/>
      <c r="E132" s="69"/>
      <c r="Q132" s="2"/>
    </row>
    <row r="133" spans="1:17" x14ac:dyDescent="0.2">
      <c r="A133" s="69"/>
      <c r="B133" s="69"/>
      <c r="C133" s="82"/>
      <c r="D133" s="82"/>
      <c r="E133" s="69"/>
      <c r="Q133" s="2"/>
    </row>
    <row r="134" spans="1:17" x14ac:dyDescent="0.2">
      <c r="A134" s="69"/>
      <c r="B134" s="69"/>
      <c r="C134" s="82"/>
      <c r="D134" s="82"/>
      <c r="E134" s="69"/>
      <c r="Q134" s="2"/>
    </row>
    <row r="135" spans="1:17" x14ac:dyDescent="0.2">
      <c r="A135" s="69"/>
      <c r="B135" s="69"/>
      <c r="C135" s="82"/>
      <c r="D135" s="82"/>
      <c r="E135" s="69"/>
      <c r="Q135" s="2"/>
    </row>
    <row r="136" spans="1:17" x14ac:dyDescent="0.2">
      <c r="A136" s="69"/>
      <c r="B136" s="69"/>
      <c r="C136" s="82"/>
      <c r="D136" s="82"/>
      <c r="E136" s="69"/>
      <c r="Q136" s="2"/>
    </row>
    <row r="137" spans="1:17" x14ac:dyDescent="0.2">
      <c r="A137" s="69"/>
      <c r="B137" s="69"/>
      <c r="C137" s="82"/>
      <c r="D137" s="82"/>
      <c r="E137" s="69"/>
      <c r="Q137" s="2"/>
    </row>
    <row r="138" spans="1:17" x14ac:dyDescent="0.2">
      <c r="A138" s="69"/>
      <c r="B138" s="69"/>
      <c r="C138" s="82"/>
      <c r="D138" s="82"/>
      <c r="E138" s="69"/>
      <c r="Q138" s="2"/>
    </row>
    <row r="139" spans="1:17" x14ac:dyDescent="0.2">
      <c r="A139" s="69"/>
      <c r="B139" s="69"/>
      <c r="C139" s="82"/>
      <c r="D139" s="82"/>
      <c r="E139" s="69"/>
      <c r="Q139" s="2"/>
    </row>
    <row r="140" spans="1:17" x14ac:dyDescent="0.2">
      <c r="A140" s="69"/>
      <c r="B140" s="69"/>
      <c r="C140" s="82"/>
      <c r="D140" s="82"/>
      <c r="E140" s="69"/>
      <c r="Q140" s="2"/>
    </row>
    <row r="141" spans="1:17" x14ac:dyDescent="0.2">
      <c r="A141" s="69"/>
      <c r="B141" s="69"/>
      <c r="C141" s="82"/>
      <c r="D141" s="82"/>
      <c r="E141" s="69"/>
      <c r="Q141" s="2"/>
    </row>
    <row r="142" spans="1:17" x14ac:dyDescent="0.2">
      <c r="A142" s="69"/>
      <c r="B142" s="69"/>
      <c r="C142" s="82"/>
      <c r="D142" s="82"/>
      <c r="E142" s="69"/>
      <c r="Q142" s="2"/>
    </row>
    <row r="143" spans="1:17" x14ac:dyDescent="0.2">
      <c r="A143" s="69"/>
      <c r="B143" s="69"/>
      <c r="C143" s="82"/>
      <c r="D143" s="82"/>
      <c r="E143" s="69"/>
      <c r="Q143" s="2"/>
    </row>
    <row r="144" spans="1:17" x14ac:dyDescent="0.2">
      <c r="A144" s="69"/>
      <c r="B144" s="69"/>
      <c r="C144" s="82"/>
      <c r="D144" s="82"/>
      <c r="E144" s="69"/>
      <c r="Q144" s="2"/>
    </row>
    <row r="145" spans="1:17" x14ac:dyDescent="0.2">
      <c r="A145" s="69"/>
      <c r="B145" s="69"/>
      <c r="C145" s="82"/>
      <c r="D145" s="82"/>
      <c r="E145" s="69"/>
      <c r="Q145" s="2"/>
    </row>
    <row r="146" spans="1:17" x14ac:dyDescent="0.2">
      <c r="A146" s="69"/>
      <c r="B146" s="69"/>
      <c r="C146" s="82"/>
      <c r="D146" s="82"/>
      <c r="E146" s="69"/>
      <c r="Q146" s="2"/>
    </row>
    <row r="147" spans="1:17" x14ac:dyDescent="0.2">
      <c r="A147" s="69"/>
      <c r="B147" s="69"/>
      <c r="C147" s="82"/>
      <c r="D147" s="82"/>
      <c r="E147" s="69"/>
      <c r="Q147" s="2"/>
    </row>
    <row r="148" spans="1:17" x14ac:dyDescent="0.2">
      <c r="A148" s="69"/>
      <c r="B148" s="69"/>
      <c r="C148" s="82"/>
      <c r="D148" s="82"/>
      <c r="E148" s="69"/>
      <c r="Q148" s="2"/>
    </row>
    <row r="149" spans="1:17" x14ac:dyDescent="0.2">
      <c r="A149" s="69"/>
      <c r="B149" s="69"/>
      <c r="C149" s="82"/>
      <c r="D149" s="82"/>
      <c r="E149" s="69"/>
      <c r="Q149" s="2"/>
    </row>
    <row r="150" spans="1:17" x14ac:dyDescent="0.2">
      <c r="A150" s="69"/>
      <c r="B150" s="69"/>
      <c r="C150" s="82"/>
      <c r="D150" s="82"/>
      <c r="E150" s="69"/>
      <c r="Q150" s="2"/>
    </row>
    <row r="151" spans="1:17" x14ac:dyDescent="0.2">
      <c r="C151" s="25"/>
      <c r="D151" s="25"/>
      <c r="E151" s="69"/>
      <c r="Q151" s="2"/>
    </row>
    <row r="152" spans="1:17" x14ac:dyDescent="0.2">
      <c r="C152" s="25"/>
      <c r="D152" s="25"/>
      <c r="E152" s="69"/>
      <c r="Q152" s="2"/>
    </row>
    <row r="153" spans="1:17" x14ac:dyDescent="0.2">
      <c r="C153" s="25"/>
      <c r="D153" s="25"/>
      <c r="E153" s="69"/>
      <c r="Q153" s="2"/>
    </row>
    <row r="154" spans="1:17" x14ac:dyDescent="0.2">
      <c r="C154" s="25"/>
      <c r="D154" s="25"/>
      <c r="E154" s="69"/>
      <c r="Q154" s="2"/>
    </row>
    <row r="155" spans="1:17" x14ac:dyDescent="0.2">
      <c r="C155" s="25"/>
      <c r="D155" s="25"/>
      <c r="E155" s="69"/>
      <c r="Q155" s="2"/>
    </row>
    <row r="156" spans="1:17" x14ac:dyDescent="0.2">
      <c r="C156" s="25"/>
      <c r="D156" s="25"/>
      <c r="E156" s="69"/>
      <c r="Q156" s="2"/>
    </row>
    <row r="157" spans="1:17" x14ac:dyDescent="0.2">
      <c r="C157" s="25"/>
      <c r="D157" s="25"/>
      <c r="E157" s="69"/>
      <c r="Q157" s="2"/>
    </row>
    <row r="158" spans="1:17" x14ac:dyDescent="0.2">
      <c r="C158" s="25"/>
      <c r="D158" s="25"/>
      <c r="E158" s="69"/>
      <c r="Q158" s="2"/>
    </row>
    <row r="159" spans="1:17" x14ac:dyDescent="0.2">
      <c r="C159" s="25"/>
      <c r="D159" s="25"/>
      <c r="E159" s="69"/>
      <c r="Q159" s="2"/>
    </row>
    <row r="160" spans="1:17" x14ac:dyDescent="0.2">
      <c r="C160" s="25"/>
      <c r="D160" s="25"/>
      <c r="E160" s="69"/>
      <c r="Q160" s="2"/>
    </row>
    <row r="161" spans="3:17" x14ac:dyDescent="0.2">
      <c r="C161" s="25"/>
      <c r="D161" s="25"/>
      <c r="E161" s="69"/>
      <c r="Q161" s="2"/>
    </row>
    <row r="162" spans="3:17" x14ac:dyDescent="0.2">
      <c r="C162" s="25"/>
      <c r="D162" s="25"/>
      <c r="E162" s="69"/>
      <c r="Q162" s="2"/>
    </row>
    <row r="163" spans="3:17" x14ac:dyDescent="0.2">
      <c r="C163" s="25"/>
      <c r="D163" s="25"/>
      <c r="E163" s="69"/>
      <c r="Q163" s="2"/>
    </row>
    <row r="164" spans="3:17" x14ac:dyDescent="0.2">
      <c r="C164" s="25"/>
      <c r="D164" s="25"/>
      <c r="E164" s="69"/>
      <c r="Q164" s="2"/>
    </row>
    <row r="165" spans="3:17" x14ac:dyDescent="0.2">
      <c r="C165" s="25"/>
      <c r="D165" s="25"/>
      <c r="E165" s="69"/>
      <c r="Q165" s="2"/>
    </row>
    <row r="166" spans="3:17" x14ac:dyDescent="0.2">
      <c r="C166" s="25"/>
      <c r="D166" s="25"/>
      <c r="E166" s="69"/>
      <c r="Q166" s="2"/>
    </row>
    <row r="167" spans="3:17" x14ac:dyDescent="0.2">
      <c r="C167" s="25"/>
      <c r="D167" s="25"/>
      <c r="E167" s="69"/>
      <c r="Q167" s="2"/>
    </row>
    <row r="168" spans="3:17" x14ac:dyDescent="0.2">
      <c r="C168" s="25"/>
      <c r="D168" s="25"/>
      <c r="E168" s="69"/>
      <c r="Q168" s="2"/>
    </row>
    <row r="169" spans="3:17" x14ac:dyDescent="0.2">
      <c r="C169" s="25"/>
      <c r="D169" s="25"/>
      <c r="E169" s="69"/>
      <c r="Q169" s="2"/>
    </row>
    <row r="170" spans="3:17" x14ac:dyDescent="0.2">
      <c r="C170" s="25"/>
      <c r="D170" s="25"/>
      <c r="E170" s="69"/>
      <c r="Q170" s="2"/>
    </row>
    <row r="171" spans="3:17" x14ac:dyDescent="0.2">
      <c r="C171" s="25"/>
      <c r="D171" s="25"/>
      <c r="E171" s="69"/>
      <c r="Q171" s="2"/>
    </row>
    <row r="172" spans="3:17" x14ac:dyDescent="0.2">
      <c r="C172" s="25"/>
      <c r="D172" s="25"/>
      <c r="E172" s="69"/>
      <c r="Q172" s="2"/>
    </row>
    <row r="173" spans="3:17" x14ac:dyDescent="0.2">
      <c r="C173" s="25"/>
      <c r="D173" s="25"/>
      <c r="E173" s="69"/>
      <c r="Q173" s="2"/>
    </row>
    <row r="174" spans="3:17" x14ac:dyDescent="0.2">
      <c r="C174" s="25"/>
      <c r="D174" s="25"/>
      <c r="E174" s="69"/>
      <c r="Q174" s="2"/>
    </row>
    <row r="175" spans="3:17" x14ac:dyDescent="0.2">
      <c r="C175" s="25"/>
      <c r="D175" s="25"/>
      <c r="E175" s="69"/>
      <c r="Q175" s="2"/>
    </row>
    <row r="176" spans="3:17" x14ac:dyDescent="0.2">
      <c r="C176" s="25"/>
      <c r="D176" s="25"/>
      <c r="E176" s="69"/>
      <c r="Q176" s="2"/>
    </row>
    <row r="177" spans="3:17" x14ac:dyDescent="0.2">
      <c r="C177" s="25"/>
      <c r="D177" s="25"/>
      <c r="E177" s="69"/>
      <c r="Q177" s="2"/>
    </row>
    <row r="178" spans="3:17" x14ac:dyDescent="0.2">
      <c r="C178" s="25"/>
      <c r="D178" s="25"/>
      <c r="E178" s="69"/>
      <c r="Q178" s="2"/>
    </row>
    <row r="179" spans="3:17" x14ac:dyDescent="0.2">
      <c r="C179" s="25"/>
      <c r="D179" s="25"/>
      <c r="E179" s="69"/>
      <c r="Q179" s="2"/>
    </row>
    <row r="180" spans="3:17" x14ac:dyDescent="0.2">
      <c r="C180" s="25"/>
      <c r="D180" s="25"/>
      <c r="E180" s="69"/>
      <c r="Q180" s="2"/>
    </row>
    <row r="181" spans="3:17" x14ac:dyDescent="0.2">
      <c r="C181" s="25"/>
      <c r="D181" s="25"/>
      <c r="E181" s="69"/>
      <c r="Q181" s="2"/>
    </row>
    <row r="182" spans="3:17" x14ac:dyDescent="0.2">
      <c r="C182" s="25"/>
      <c r="D182" s="25"/>
      <c r="E182" s="69"/>
      <c r="Q182" s="2"/>
    </row>
    <row r="183" spans="3:17" x14ac:dyDescent="0.2">
      <c r="C183" s="25"/>
      <c r="D183" s="25"/>
      <c r="E183" s="69"/>
      <c r="Q183" s="2"/>
    </row>
    <row r="184" spans="3:17" x14ac:dyDescent="0.2">
      <c r="C184" s="25"/>
      <c r="D184" s="25"/>
      <c r="E184" s="69"/>
      <c r="Q184" s="2"/>
    </row>
    <row r="185" spans="3:17" x14ac:dyDescent="0.2">
      <c r="C185" s="25"/>
      <c r="D185" s="25"/>
      <c r="E185" s="69"/>
      <c r="Q185" s="2"/>
    </row>
    <row r="186" spans="3:17" x14ac:dyDescent="0.2">
      <c r="C186" s="25"/>
      <c r="D186" s="25"/>
      <c r="E186" s="69"/>
      <c r="Q186" s="2"/>
    </row>
    <row r="187" spans="3:17" x14ac:dyDescent="0.2">
      <c r="C187" s="25"/>
      <c r="D187" s="25"/>
      <c r="E187" s="69"/>
      <c r="Q187" s="2"/>
    </row>
    <row r="188" spans="3:17" x14ac:dyDescent="0.2">
      <c r="C188" s="25"/>
      <c r="D188" s="25"/>
      <c r="E188" s="69"/>
      <c r="Q188" s="2"/>
    </row>
    <row r="189" spans="3:17" x14ac:dyDescent="0.2">
      <c r="C189" s="25"/>
      <c r="D189" s="25"/>
      <c r="E189" s="69"/>
      <c r="Q189" s="2"/>
    </row>
    <row r="190" spans="3:17" x14ac:dyDescent="0.2">
      <c r="C190" s="25"/>
      <c r="D190" s="25"/>
      <c r="E190" s="69"/>
      <c r="Q190" s="2"/>
    </row>
    <row r="191" spans="3:17" x14ac:dyDescent="0.2">
      <c r="C191" s="25"/>
      <c r="D191" s="25"/>
      <c r="E191" s="69"/>
      <c r="Q191" s="2"/>
    </row>
    <row r="192" spans="3:17" x14ac:dyDescent="0.2">
      <c r="C192" s="25"/>
      <c r="D192" s="25"/>
      <c r="E192" s="69"/>
      <c r="Q192" s="2"/>
    </row>
    <row r="193" spans="3:17" x14ac:dyDescent="0.2">
      <c r="C193" s="25"/>
      <c r="D193" s="25"/>
      <c r="E193" s="69"/>
      <c r="Q193" s="2"/>
    </row>
    <row r="194" spans="3:17" x14ac:dyDescent="0.2">
      <c r="C194" s="25"/>
      <c r="D194" s="25"/>
      <c r="E194" s="69"/>
      <c r="Q194" s="2"/>
    </row>
    <row r="195" spans="3:17" x14ac:dyDescent="0.2">
      <c r="C195" s="25"/>
      <c r="D195" s="25"/>
      <c r="E195" s="69"/>
      <c r="Q195" s="2"/>
    </row>
    <row r="196" spans="3:17" x14ac:dyDescent="0.2">
      <c r="C196" s="25"/>
      <c r="D196" s="25"/>
      <c r="E196" s="69"/>
      <c r="Q196" s="2"/>
    </row>
    <row r="197" spans="3:17" x14ac:dyDescent="0.2">
      <c r="C197" s="25"/>
      <c r="D197" s="25"/>
      <c r="E197" s="69"/>
      <c r="Q197" s="2"/>
    </row>
    <row r="198" spans="3:17" x14ac:dyDescent="0.2">
      <c r="C198" s="25"/>
      <c r="D198" s="25"/>
      <c r="E198" s="69"/>
      <c r="Q198" s="2"/>
    </row>
    <row r="199" spans="3:17" x14ac:dyDescent="0.2">
      <c r="C199" s="25"/>
      <c r="D199" s="25"/>
      <c r="E199" s="69"/>
      <c r="Q199" s="2"/>
    </row>
    <row r="200" spans="3:17" x14ac:dyDescent="0.2">
      <c r="C200" s="25"/>
      <c r="D200" s="25"/>
      <c r="E200" s="69"/>
      <c r="Q200" s="2"/>
    </row>
    <row r="201" spans="3:17" x14ac:dyDescent="0.2">
      <c r="C201" s="25"/>
      <c r="D201" s="25"/>
      <c r="E201" s="69"/>
      <c r="Q201" s="2"/>
    </row>
    <row r="202" spans="3:17" x14ac:dyDescent="0.2">
      <c r="C202" s="25"/>
      <c r="D202" s="25"/>
      <c r="E202" s="69"/>
      <c r="Q202" s="2"/>
    </row>
    <row r="203" spans="3:17" x14ac:dyDescent="0.2">
      <c r="C203" s="25"/>
      <c r="D203" s="25"/>
      <c r="E203" s="69"/>
      <c r="Q203" s="2"/>
    </row>
    <row r="204" spans="3:17" x14ac:dyDescent="0.2">
      <c r="C204" s="25"/>
      <c r="D204" s="25"/>
      <c r="E204" s="69"/>
      <c r="Q204" s="2"/>
    </row>
    <row r="205" spans="3:17" x14ac:dyDescent="0.2">
      <c r="C205" s="25"/>
      <c r="D205" s="25"/>
      <c r="E205" s="69"/>
      <c r="Q205" s="2"/>
    </row>
    <row r="206" spans="3:17" x14ac:dyDescent="0.2">
      <c r="C206" s="25"/>
      <c r="D206" s="25"/>
      <c r="E206" s="69"/>
      <c r="Q206" s="2"/>
    </row>
    <row r="207" spans="3:17" x14ac:dyDescent="0.2">
      <c r="C207" s="25"/>
      <c r="D207" s="25"/>
      <c r="E207" s="69"/>
      <c r="Q207" s="2"/>
    </row>
    <row r="208" spans="3:17" x14ac:dyDescent="0.2">
      <c r="C208" s="25"/>
      <c r="D208" s="25"/>
      <c r="E208" s="69"/>
      <c r="Q208" s="2"/>
    </row>
    <row r="209" spans="3:17" x14ac:dyDescent="0.2">
      <c r="C209" s="25"/>
      <c r="D209" s="25"/>
      <c r="E209" s="69"/>
      <c r="Q209" s="2"/>
    </row>
    <row r="210" spans="3:17" x14ac:dyDescent="0.2">
      <c r="C210" s="25"/>
      <c r="D210" s="25"/>
      <c r="E210" s="69"/>
      <c r="Q210" s="2"/>
    </row>
    <row r="211" spans="3:17" x14ac:dyDescent="0.2">
      <c r="C211" s="25"/>
      <c r="D211" s="25"/>
      <c r="E211" s="69"/>
      <c r="Q211" s="2"/>
    </row>
    <row r="212" spans="3:17" x14ac:dyDescent="0.2">
      <c r="C212" s="25"/>
      <c r="D212" s="25"/>
      <c r="E212" s="69"/>
      <c r="Q212" s="2"/>
    </row>
    <row r="213" spans="3:17" x14ac:dyDescent="0.2">
      <c r="C213" s="25"/>
      <c r="D213" s="25"/>
      <c r="E213" s="69"/>
      <c r="Q213" s="2"/>
    </row>
    <row r="214" spans="3:17" x14ac:dyDescent="0.2">
      <c r="C214" s="25"/>
      <c r="D214" s="25"/>
      <c r="E214" s="69"/>
      <c r="Q214" s="2"/>
    </row>
    <row r="215" spans="3:17" x14ac:dyDescent="0.2">
      <c r="C215" s="25"/>
      <c r="D215" s="25"/>
      <c r="E215" s="69"/>
      <c r="Q215" s="2"/>
    </row>
    <row r="216" spans="3:17" x14ac:dyDescent="0.2">
      <c r="C216" s="25"/>
      <c r="D216" s="25"/>
      <c r="E216" s="69"/>
      <c r="Q216" s="2"/>
    </row>
    <row r="217" spans="3:17" x14ac:dyDescent="0.2">
      <c r="C217" s="25"/>
      <c r="D217" s="25"/>
      <c r="E217" s="69"/>
      <c r="Q217" s="2"/>
    </row>
    <row r="218" spans="3:17" x14ac:dyDescent="0.2">
      <c r="C218" s="25"/>
      <c r="D218" s="25"/>
      <c r="E218" s="69"/>
      <c r="Q218" s="2"/>
    </row>
    <row r="219" spans="3:17" x14ac:dyDescent="0.2">
      <c r="C219" s="25"/>
      <c r="D219" s="25"/>
      <c r="E219" s="69"/>
      <c r="Q219" s="2"/>
    </row>
    <row r="220" spans="3:17" x14ac:dyDescent="0.2">
      <c r="C220" s="25"/>
      <c r="D220" s="25"/>
      <c r="E220" s="69"/>
      <c r="Q220" s="2"/>
    </row>
    <row r="221" spans="3:17" x14ac:dyDescent="0.2">
      <c r="C221" s="25"/>
      <c r="D221" s="25"/>
      <c r="E221" s="69"/>
      <c r="Q221" s="2"/>
    </row>
    <row r="222" spans="3:17" x14ac:dyDescent="0.2">
      <c r="C222" s="25"/>
      <c r="D222" s="25"/>
      <c r="E222" s="69"/>
      <c r="Q222" s="2"/>
    </row>
    <row r="223" spans="3:17" x14ac:dyDescent="0.2">
      <c r="C223" s="25"/>
      <c r="D223" s="25"/>
      <c r="E223" s="69"/>
      <c r="Q223" s="2"/>
    </row>
    <row r="224" spans="3:17" x14ac:dyDescent="0.2">
      <c r="C224" s="25"/>
      <c r="D224" s="25"/>
      <c r="E224" s="69"/>
      <c r="Q224" s="2"/>
    </row>
    <row r="225" spans="3:17" x14ac:dyDescent="0.2">
      <c r="C225" s="25"/>
      <c r="D225" s="25"/>
      <c r="E225" s="69"/>
      <c r="Q225" s="2"/>
    </row>
    <row r="226" spans="3:17" x14ac:dyDescent="0.2">
      <c r="C226" s="25"/>
      <c r="D226" s="25"/>
      <c r="E226" s="69"/>
      <c r="Q226" s="2"/>
    </row>
    <row r="227" spans="3:17" x14ac:dyDescent="0.2">
      <c r="C227" s="25"/>
      <c r="D227" s="25"/>
      <c r="E227" s="69"/>
      <c r="Q227" s="2"/>
    </row>
    <row r="228" spans="3:17" x14ac:dyDescent="0.2">
      <c r="C228" s="25"/>
      <c r="D228" s="25"/>
      <c r="E228" s="69"/>
      <c r="Q228" s="2"/>
    </row>
    <row r="229" spans="3:17" x14ac:dyDescent="0.2">
      <c r="C229" s="25"/>
      <c r="D229" s="25"/>
      <c r="E229" s="69"/>
      <c r="Q229" s="2"/>
    </row>
    <row r="230" spans="3:17" x14ac:dyDescent="0.2">
      <c r="C230" s="25"/>
      <c r="D230" s="25"/>
      <c r="E230" s="69"/>
      <c r="Q230" s="2"/>
    </row>
    <row r="231" spans="3:17" x14ac:dyDescent="0.2">
      <c r="C231" s="25"/>
      <c r="D231" s="25"/>
    </row>
    <row r="232" spans="3:17" x14ac:dyDescent="0.2">
      <c r="C232" s="25"/>
      <c r="D232" s="25"/>
    </row>
    <row r="233" spans="3:17" x14ac:dyDescent="0.2">
      <c r="C233" s="25"/>
      <c r="D233" s="25"/>
    </row>
    <row r="234" spans="3:17" x14ac:dyDescent="0.2">
      <c r="C234" s="25"/>
      <c r="D234" s="25"/>
    </row>
    <row r="235" spans="3:17" x14ac:dyDescent="0.2">
      <c r="C235" s="25"/>
      <c r="D235" s="25"/>
    </row>
    <row r="236" spans="3:17" x14ac:dyDescent="0.2">
      <c r="C236" s="25"/>
      <c r="D236" s="25"/>
    </row>
    <row r="237" spans="3:17" x14ac:dyDescent="0.2">
      <c r="C237" s="25"/>
      <c r="D237" s="25"/>
    </row>
    <row r="238" spans="3:17" x14ac:dyDescent="0.2">
      <c r="C238" s="25"/>
      <c r="D238" s="25"/>
    </row>
    <row r="239" spans="3:17" x14ac:dyDescent="0.2">
      <c r="C239" s="25"/>
      <c r="D239" s="25"/>
    </row>
    <row r="240" spans="3:17" x14ac:dyDescent="0.2">
      <c r="C240" s="25"/>
      <c r="D240" s="25"/>
    </row>
    <row r="241" spans="3:4" x14ac:dyDescent="0.2">
      <c r="C241" s="25"/>
      <c r="D241" s="25"/>
    </row>
    <row r="242" spans="3:4" x14ac:dyDescent="0.2">
      <c r="C242" s="25"/>
      <c r="D242" s="25"/>
    </row>
    <row r="243" spans="3:4" x14ac:dyDescent="0.2">
      <c r="C243" s="25"/>
      <c r="D243" s="25"/>
    </row>
    <row r="244" spans="3:4" x14ac:dyDescent="0.2">
      <c r="C244" s="25"/>
      <c r="D244" s="25"/>
    </row>
    <row r="245" spans="3:4" x14ac:dyDescent="0.2">
      <c r="C245" s="25"/>
      <c r="D245" s="25"/>
    </row>
    <row r="246" spans="3:4" x14ac:dyDescent="0.2">
      <c r="C246" s="25"/>
      <c r="D246" s="25"/>
    </row>
    <row r="247" spans="3:4" x14ac:dyDescent="0.2">
      <c r="C247" s="25"/>
      <c r="D247" s="25"/>
    </row>
    <row r="248" spans="3:4" x14ac:dyDescent="0.2">
      <c r="C248" s="25"/>
      <c r="D248" s="25"/>
    </row>
    <row r="249" spans="3:4" x14ac:dyDescent="0.2">
      <c r="C249" s="25"/>
      <c r="D249" s="25"/>
    </row>
    <row r="250" spans="3:4" x14ac:dyDescent="0.2">
      <c r="C250" s="25"/>
      <c r="D250" s="25"/>
    </row>
    <row r="251" spans="3:4" x14ac:dyDescent="0.2">
      <c r="C251" s="25"/>
      <c r="D251" s="25"/>
    </row>
    <row r="252" spans="3:4" x14ac:dyDescent="0.2">
      <c r="C252" s="25"/>
      <c r="D252" s="25"/>
    </row>
    <row r="253" spans="3:4" x14ac:dyDescent="0.2">
      <c r="C253" s="25"/>
      <c r="D253" s="25"/>
    </row>
    <row r="254" spans="3:4" x14ac:dyDescent="0.2">
      <c r="C254" s="25"/>
      <c r="D254" s="25"/>
    </row>
    <row r="255" spans="3:4" x14ac:dyDescent="0.2">
      <c r="C255" s="25"/>
      <c r="D255" s="25"/>
    </row>
    <row r="256" spans="3:4" x14ac:dyDescent="0.2">
      <c r="C256" s="25"/>
      <c r="D256" s="25"/>
    </row>
    <row r="257" spans="3:4" x14ac:dyDescent="0.2">
      <c r="C257" s="25"/>
      <c r="D257" s="25"/>
    </row>
    <row r="258" spans="3:4" x14ac:dyDescent="0.2">
      <c r="C258" s="25"/>
      <c r="D258" s="25"/>
    </row>
    <row r="259" spans="3:4" x14ac:dyDescent="0.2">
      <c r="C259" s="25"/>
      <c r="D259" s="25"/>
    </row>
    <row r="260" spans="3:4" x14ac:dyDescent="0.2">
      <c r="C260" s="25"/>
      <c r="D260" s="25"/>
    </row>
    <row r="261" spans="3:4" x14ac:dyDescent="0.2">
      <c r="C261" s="25"/>
      <c r="D261" s="25"/>
    </row>
    <row r="262" spans="3:4" x14ac:dyDescent="0.2">
      <c r="C262" s="25"/>
      <c r="D262" s="25"/>
    </row>
    <row r="263" spans="3:4" x14ac:dyDescent="0.2">
      <c r="C263" s="25"/>
      <c r="D263" s="25"/>
    </row>
    <row r="264" spans="3:4" x14ac:dyDescent="0.2">
      <c r="C264" s="25"/>
      <c r="D264" s="25"/>
    </row>
    <row r="265" spans="3:4" x14ac:dyDescent="0.2">
      <c r="C265" s="25"/>
      <c r="D265" s="25"/>
    </row>
    <row r="266" spans="3:4" x14ac:dyDescent="0.2">
      <c r="C266" s="25"/>
      <c r="D266" s="25"/>
    </row>
    <row r="267" spans="3:4" x14ac:dyDescent="0.2">
      <c r="C267" s="25"/>
      <c r="D267" s="25"/>
    </row>
    <row r="268" spans="3:4" x14ac:dyDescent="0.2">
      <c r="C268" s="25"/>
      <c r="D268" s="25"/>
    </row>
    <row r="269" spans="3:4" x14ac:dyDescent="0.2">
      <c r="C269" s="25"/>
      <c r="D269" s="25"/>
    </row>
    <row r="270" spans="3:4" x14ac:dyDescent="0.2">
      <c r="C270" s="25"/>
      <c r="D270" s="25"/>
    </row>
    <row r="271" spans="3:4" x14ac:dyDescent="0.2">
      <c r="C271" s="25"/>
      <c r="D271" s="25"/>
    </row>
    <row r="272" spans="3:4" x14ac:dyDescent="0.2">
      <c r="C272" s="25"/>
      <c r="D272" s="25"/>
    </row>
    <row r="273" spans="3:4" x14ac:dyDescent="0.2">
      <c r="C273" s="25"/>
      <c r="D273" s="25"/>
    </row>
    <row r="274" spans="3:4" x14ac:dyDescent="0.2">
      <c r="C274" s="25"/>
      <c r="D274" s="25"/>
    </row>
    <row r="275" spans="3:4" x14ac:dyDescent="0.2">
      <c r="C275" s="25"/>
      <c r="D275" s="25"/>
    </row>
    <row r="276" spans="3:4" x14ac:dyDescent="0.2">
      <c r="C276" s="25"/>
      <c r="D276" s="25"/>
    </row>
    <row r="277" spans="3:4" x14ac:dyDescent="0.2">
      <c r="C277" s="25"/>
      <c r="D277" s="25"/>
    </row>
    <row r="278" spans="3:4" x14ac:dyDescent="0.2">
      <c r="C278" s="25"/>
      <c r="D278" s="25"/>
    </row>
    <row r="279" spans="3:4" x14ac:dyDescent="0.2">
      <c r="C279" s="25"/>
      <c r="D279" s="25"/>
    </row>
    <row r="280" spans="3:4" x14ac:dyDescent="0.2">
      <c r="C280" s="25"/>
      <c r="D280" s="25"/>
    </row>
    <row r="281" spans="3:4" x14ac:dyDescent="0.2">
      <c r="C281" s="25"/>
      <c r="D281" s="25"/>
    </row>
    <row r="282" spans="3:4" x14ac:dyDescent="0.2">
      <c r="C282" s="25"/>
      <c r="D282" s="25"/>
    </row>
    <row r="283" spans="3:4" x14ac:dyDescent="0.2">
      <c r="C283" s="25"/>
      <c r="D283" s="25"/>
    </row>
    <row r="284" spans="3:4" x14ac:dyDescent="0.2">
      <c r="C284" s="25"/>
      <c r="D284" s="25"/>
    </row>
    <row r="285" spans="3:4" x14ac:dyDescent="0.2">
      <c r="C285" s="25"/>
      <c r="D285" s="25"/>
    </row>
    <row r="286" spans="3:4" x14ac:dyDescent="0.2">
      <c r="C286" s="25"/>
      <c r="D286" s="25"/>
    </row>
    <row r="287" spans="3:4" x14ac:dyDescent="0.2">
      <c r="C287" s="25"/>
      <c r="D287" s="25"/>
    </row>
    <row r="288" spans="3:4" x14ac:dyDescent="0.2">
      <c r="C288" s="25"/>
      <c r="D288" s="25"/>
    </row>
    <row r="289" spans="3:4" x14ac:dyDescent="0.2">
      <c r="C289" s="25"/>
      <c r="D289" s="25"/>
    </row>
    <row r="290" spans="3:4" x14ac:dyDescent="0.2">
      <c r="C290" s="25"/>
      <c r="D290" s="25"/>
    </row>
    <row r="291" spans="3:4" x14ac:dyDescent="0.2">
      <c r="C291" s="25"/>
      <c r="D291" s="25"/>
    </row>
    <row r="292" spans="3:4" x14ac:dyDescent="0.2">
      <c r="C292" s="25"/>
      <c r="D292" s="25"/>
    </row>
    <row r="293" spans="3:4" x14ac:dyDescent="0.2">
      <c r="C293" s="25"/>
      <c r="D293" s="25"/>
    </row>
    <row r="294" spans="3:4" x14ac:dyDescent="0.2">
      <c r="C294" s="25"/>
      <c r="D294" s="25"/>
    </row>
    <row r="295" spans="3:4" x14ac:dyDescent="0.2">
      <c r="C295" s="25"/>
      <c r="D295" s="25"/>
    </row>
    <row r="296" spans="3:4" x14ac:dyDescent="0.2">
      <c r="C296" s="25"/>
      <c r="D296" s="25"/>
    </row>
    <row r="297" spans="3:4" x14ac:dyDescent="0.2">
      <c r="C297" s="25"/>
      <c r="D297" s="25"/>
    </row>
    <row r="298" spans="3:4" x14ac:dyDescent="0.2">
      <c r="C298" s="25"/>
      <c r="D298" s="25"/>
    </row>
    <row r="299" spans="3:4" x14ac:dyDescent="0.2">
      <c r="C299" s="25"/>
      <c r="D299" s="25"/>
    </row>
    <row r="300" spans="3:4" x14ac:dyDescent="0.2">
      <c r="C300" s="25"/>
      <c r="D300" s="25"/>
    </row>
    <row r="301" spans="3:4" x14ac:dyDescent="0.2">
      <c r="C301" s="25"/>
      <c r="D301" s="25"/>
    </row>
    <row r="302" spans="3:4" x14ac:dyDescent="0.2">
      <c r="C302" s="25"/>
      <c r="D302" s="25"/>
    </row>
    <row r="303" spans="3:4" x14ac:dyDescent="0.2">
      <c r="C303" s="25"/>
      <c r="D303" s="25"/>
    </row>
    <row r="304" spans="3:4" x14ac:dyDescent="0.2">
      <c r="C304" s="25"/>
      <c r="D304" s="25"/>
    </row>
    <row r="305" spans="3:4" x14ac:dyDescent="0.2">
      <c r="C305" s="25"/>
      <c r="D305" s="25"/>
    </row>
    <row r="306" spans="3:4" x14ac:dyDescent="0.2">
      <c r="C306" s="25"/>
      <c r="D306" s="25"/>
    </row>
    <row r="307" spans="3:4" x14ac:dyDescent="0.2">
      <c r="C307" s="25"/>
      <c r="D307" s="25"/>
    </row>
    <row r="308" spans="3:4" x14ac:dyDescent="0.2">
      <c r="C308" s="25"/>
      <c r="D308" s="25"/>
    </row>
    <row r="309" spans="3:4" x14ac:dyDescent="0.2">
      <c r="C309" s="25"/>
      <c r="D309" s="25"/>
    </row>
    <row r="310" spans="3:4" x14ac:dyDescent="0.2">
      <c r="C310" s="25"/>
      <c r="D310" s="25"/>
    </row>
    <row r="311" spans="3:4" x14ac:dyDescent="0.2">
      <c r="C311" s="25"/>
      <c r="D311" s="25"/>
    </row>
    <row r="312" spans="3:4" x14ac:dyDescent="0.2">
      <c r="C312" s="25"/>
      <c r="D312" s="25"/>
    </row>
    <row r="313" spans="3:4" x14ac:dyDescent="0.2">
      <c r="C313" s="25"/>
      <c r="D313" s="25"/>
    </row>
    <row r="314" spans="3:4" x14ac:dyDescent="0.2">
      <c r="C314" s="25"/>
      <c r="D314" s="25"/>
    </row>
    <row r="315" spans="3:4" x14ac:dyDescent="0.2">
      <c r="C315" s="25"/>
      <c r="D315" s="25"/>
    </row>
    <row r="316" spans="3:4" x14ac:dyDescent="0.2">
      <c r="C316" s="25"/>
      <c r="D316" s="25"/>
    </row>
    <row r="317" spans="3:4" x14ac:dyDescent="0.2">
      <c r="C317" s="25"/>
      <c r="D317" s="25"/>
    </row>
    <row r="318" spans="3:4" x14ac:dyDescent="0.2">
      <c r="C318" s="25"/>
      <c r="D318" s="25"/>
    </row>
    <row r="319" spans="3:4" x14ac:dyDescent="0.2">
      <c r="C319" s="25"/>
      <c r="D319" s="25"/>
    </row>
    <row r="320" spans="3:4" x14ac:dyDescent="0.2">
      <c r="C320" s="25"/>
      <c r="D320" s="25"/>
    </row>
    <row r="321" spans="3:4" x14ac:dyDescent="0.2">
      <c r="C321" s="25"/>
      <c r="D321" s="25"/>
    </row>
    <row r="322" spans="3:4" x14ac:dyDescent="0.2">
      <c r="C322" s="25"/>
      <c r="D322" s="25"/>
    </row>
    <row r="323" spans="3:4" x14ac:dyDescent="0.2">
      <c r="C323" s="25"/>
      <c r="D323" s="25"/>
    </row>
    <row r="324" spans="3:4" x14ac:dyDescent="0.2">
      <c r="C324" s="25"/>
      <c r="D324" s="25"/>
    </row>
    <row r="325" spans="3:4" x14ac:dyDescent="0.2">
      <c r="C325" s="25"/>
      <c r="D325" s="25"/>
    </row>
    <row r="326" spans="3:4" x14ac:dyDescent="0.2">
      <c r="C326" s="25"/>
      <c r="D326" s="25"/>
    </row>
    <row r="327" spans="3:4" x14ac:dyDescent="0.2">
      <c r="C327" s="25"/>
      <c r="D327" s="25"/>
    </row>
    <row r="328" spans="3:4" x14ac:dyDescent="0.2">
      <c r="C328" s="25"/>
      <c r="D328" s="25"/>
    </row>
    <row r="329" spans="3:4" x14ac:dyDescent="0.2">
      <c r="C329" s="25"/>
      <c r="D329" s="25"/>
    </row>
    <row r="330" spans="3:4" x14ac:dyDescent="0.2">
      <c r="C330" s="25"/>
      <c r="D330" s="25"/>
    </row>
    <row r="331" spans="3:4" x14ac:dyDescent="0.2">
      <c r="C331" s="25"/>
      <c r="D331" s="25"/>
    </row>
    <row r="332" spans="3:4" x14ac:dyDescent="0.2">
      <c r="C332" s="25"/>
      <c r="D332" s="25"/>
    </row>
    <row r="333" spans="3:4" x14ac:dyDescent="0.2">
      <c r="C333" s="25"/>
      <c r="D333" s="25"/>
    </row>
    <row r="334" spans="3:4" x14ac:dyDescent="0.2">
      <c r="C334" s="25"/>
      <c r="D334" s="25"/>
    </row>
    <row r="335" spans="3:4" x14ac:dyDescent="0.2">
      <c r="C335" s="25"/>
      <c r="D335" s="25"/>
    </row>
    <row r="336" spans="3:4" x14ac:dyDescent="0.2">
      <c r="C336" s="25"/>
      <c r="D336" s="25"/>
    </row>
    <row r="337" spans="3:4" x14ac:dyDescent="0.2">
      <c r="C337" s="25"/>
      <c r="D337" s="25"/>
    </row>
    <row r="338" spans="3:4" x14ac:dyDescent="0.2">
      <c r="C338" s="25"/>
      <c r="D338" s="25"/>
    </row>
    <row r="339" spans="3:4" x14ac:dyDescent="0.2">
      <c r="C339" s="25"/>
      <c r="D339" s="25"/>
    </row>
    <row r="340" spans="3:4" x14ac:dyDescent="0.2">
      <c r="C340" s="25"/>
      <c r="D340" s="25"/>
    </row>
    <row r="341" spans="3:4" x14ac:dyDescent="0.2">
      <c r="C341" s="25"/>
      <c r="D341" s="25"/>
    </row>
    <row r="342" spans="3:4" x14ac:dyDescent="0.2">
      <c r="C342" s="25"/>
      <c r="D342" s="25"/>
    </row>
    <row r="343" spans="3:4" x14ac:dyDescent="0.2">
      <c r="C343" s="25"/>
      <c r="D343" s="25"/>
    </row>
    <row r="344" spans="3:4" x14ac:dyDescent="0.2">
      <c r="C344" s="25"/>
      <c r="D344" s="25"/>
    </row>
    <row r="345" spans="3:4" x14ac:dyDescent="0.2">
      <c r="C345" s="25"/>
      <c r="D345" s="25"/>
    </row>
    <row r="346" spans="3:4" x14ac:dyDescent="0.2">
      <c r="C346" s="25"/>
      <c r="D346" s="25"/>
    </row>
    <row r="347" spans="3:4" x14ac:dyDescent="0.2">
      <c r="C347" s="25"/>
      <c r="D347" s="25"/>
    </row>
    <row r="348" spans="3:4" x14ac:dyDescent="0.2">
      <c r="C348" s="25"/>
      <c r="D348" s="25"/>
    </row>
    <row r="349" spans="3:4" x14ac:dyDescent="0.2">
      <c r="C349" s="25"/>
      <c r="D349" s="25"/>
    </row>
    <row r="350" spans="3:4" x14ac:dyDescent="0.2">
      <c r="C350" s="25"/>
      <c r="D350" s="25"/>
    </row>
    <row r="351" spans="3:4" x14ac:dyDescent="0.2">
      <c r="C351" s="25"/>
      <c r="D351" s="25"/>
    </row>
    <row r="352" spans="3:4" x14ac:dyDescent="0.2">
      <c r="C352" s="25"/>
      <c r="D352" s="25"/>
    </row>
    <row r="353" spans="3:4" x14ac:dyDescent="0.2">
      <c r="C353" s="25"/>
      <c r="D353" s="25"/>
    </row>
    <row r="354" spans="3:4" x14ac:dyDescent="0.2">
      <c r="C354" s="25"/>
      <c r="D354" s="25"/>
    </row>
    <row r="355" spans="3:4" x14ac:dyDescent="0.2">
      <c r="C355" s="25"/>
      <c r="D355" s="25"/>
    </row>
    <row r="356" spans="3:4" x14ac:dyDescent="0.2">
      <c r="C356" s="25"/>
      <c r="D356" s="25"/>
    </row>
    <row r="357" spans="3:4" x14ac:dyDescent="0.2">
      <c r="C357" s="25"/>
      <c r="D357" s="25"/>
    </row>
    <row r="358" spans="3:4" x14ac:dyDescent="0.2">
      <c r="C358" s="25"/>
      <c r="D358" s="25"/>
    </row>
    <row r="359" spans="3:4" x14ac:dyDescent="0.2">
      <c r="C359" s="25"/>
      <c r="D359" s="25"/>
    </row>
    <row r="360" spans="3:4" x14ac:dyDescent="0.2">
      <c r="C360" s="25"/>
      <c r="D360" s="25"/>
    </row>
    <row r="361" spans="3:4" x14ac:dyDescent="0.2">
      <c r="C361" s="25"/>
      <c r="D361" s="25"/>
    </row>
    <row r="362" spans="3:4" x14ac:dyDescent="0.2">
      <c r="C362" s="25"/>
      <c r="D362" s="25"/>
    </row>
    <row r="363" spans="3:4" x14ac:dyDescent="0.2">
      <c r="C363" s="25"/>
      <c r="D363" s="25"/>
    </row>
    <row r="364" spans="3:4" x14ac:dyDescent="0.2">
      <c r="C364" s="25"/>
      <c r="D364" s="25"/>
    </row>
    <row r="365" spans="3:4" x14ac:dyDescent="0.2">
      <c r="C365" s="25"/>
      <c r="D365" s="25"/>
    </row>
    <row r="366" spans="3:4" x14ac:dyDescent="0.2">
      <c r="C366" s="25"/>
      <c r="D366" s="25"/>
    </row>
    <row r="367" spans="3:4" x14ac:dyDescent="0.2">
      <c r="C367" s="25"/>
      <c r="D367" s="25"/>
    </row>
    <row r="368" spans="3:4" x14ac:dyDescent="0.2">
      <c r="C368" s="25"/>
      <c r="D368" s="25"/>
    </row>
    <row r="369" spans="3:4" x14ac:dyDescent="0.2">
      <c r="C369" s="25"/>
      <c r="D369" s="25"/>
    </row>
    <row r="370" spans="3:4" x14ac:dyDescent="0.2">
      <c r="C370" s="25"/>
      <c r="D370" s="25"/>
    </row>
    <row r="371" spans="3:4" x14ac:dyDescent="0.2">
      <c r="C371" s="25"/>
      <c r="D371" s="25"/>
    </row>
    <row r="372" spans="3:4" x14ac:dyDescent="0.2">
      <c r="C372" s="25"/>
      <c r="D372" s="25"/>
    </row>
    <row r="373" spans="3:4" x14ac:dyDescent="0.2">
      <c r="C373" s="25"/>
      <c r="D373" s="25"/>
    </row>
    <row r="374" spans="3:4" x14ac:dyDescent="0.2">
      <c r="C374" s="25"/>
      <c r="D374" s="25"/>
    </row>
    <row r="375" spans="3:4" x14ac:dyDescent="0.2">
      <c r="C375" s="25"/>
      <c r="D375" s="25"/>
    </row>
    <row r="376" spans="3:4" x14ac:dyDescent="0.2">
      <c r="C376" s="25"/>
      <c r="D376" s="25"/>
    </row>
    <row r="377" spans="3:4" x14ac:dyDescent="0.2">
      <c r="C377" s="25"/>
      <c r="D377" s="25"/>
    </row>
    <row r="378" spans="3:4" x14ac:dyDescent="0.2">
      <c r="C378" s="25"/>
      <c r="D378" s="25"/>
    </row>
    <row r="379" spans="3:4" x14ac:dyDescent="0.2">
      <c r="C379" s="25"/>
      <c r="D379" s="25"/>
    </row>
    <row r="380" spans="3:4" x14ac:dyDescent="0.2">
      <c r="C380" s="25"/>
      <c r="D380" s="25"/>
    </row>
    <row r="381" spans="3:4" x14ac:dyDescent="0.2">
      <c r="C381" s="25"/>
      <c r="D381" s="25"/>
    </row>
    <row r="382" spans="3:4" x14ac:dyDescent="0.2">
      <c r="C382" s="25"/>
      <c r="D382" s="25"/>
    </row>
    <row r="383" spans="3:4" x14ac:dyDescent="0.2">
      <c r="C383" s="25"/>
      <c r="D383" s="25"/>
    </row>
    <row r="384" spans="3:4" x14ac:dyDescent="0.2">
      <c r="C384" s="25"/>
      <c r="D384" s="25"/>
    </row>
    <row r="385" spans="3:4" x14ac:dyDescent="0.2">
      <c r="C385" s="25"/>
      <c r="D385" s="25"/>
    </row>
    <row r="386" spans="3:4" x14ac:dyDescent="0.2">
      <c r="C386" s="25"/>
      <c r="D386" s="25"/>
    </row>
    <row r="387" spans="3:4" x14ac:dyDescent="0.2">
      <c r="C387" s="25"/>
      <c r="D387" s="25"/>
    </row>
    <row r="388" spans="3:4" x14ac:dyDescent="0.2">
      <c r="C388" s="25"/>
      <c r="D388" s="25"/>
    </row>
    <row r="389" spans="3:4" x14ac:dyDescent="0.2">
      <c r="C389" s="25"/>
      <c r="D389" s="25"/>
    </row>
    <row r="390" spans="3:4" x14ac:dyDescent="0.2">
      <c r="C390" s="25"/>
      <c r="D390" s="25"/>
    </row>
    <row r="391" spans="3:4" x14ac:dyDescent="0.2">
      <c r="C391" s="25"/>
      <c r="D391" s="25"/>
    </row>
    <row r="392" spans="3:4" x14ac:dyDescent="0.2">
      <c r="C392" s="25"/>
      <c r="D392" s="25"/>
    </row>
    <row r="393" spans="3:4" x14ac:dyDescent="0.2">
      <c r="C393" s="25"/>
      <c r="D393" s="25"/>
    </row>
    <row r="394" spans="3:4" x14ac:dyDescent="0.2">
      <c r="C394" s="25"/>
      <c r="D394" s="25"/>
    </row>
    <row r="395" spans="3:4" x14ac:dyDescent="0.2">
      <c r="C395" s="25"/>
      <c r="D395" s="25"/>
    </row>
    <row r="396" spans="3:4" x14ac:dyDescent="0.2">
      <c r="C396" s="25"/>
      <c r="D396" s="25"/>
    </row>
    <row r="397" spans="3:4" x14ac:dyDescent="0.2">
      <c r="C397" s="25"/>
      <c r="D397" s="25"/>
    </row>
    <row r="398" spans="3:4" x14ac:dyDescent="0.2">
      <c r="C398" s="25"/>
      <c r="D398" s="25"/>
    </row>
    <row r="399" spans="3:4" x14ac:dyDescent="0.2">
      <c r="C399" s="25"/>
      <c r="D399" s="25"/>
    </row>
    <row r="400" spans="3:4" x14ac:dyDescent="0.2">
      <c r="C400" s="25"/>
      <c r="D400" s="25"/>
    </row>
    <row r="401" spans="3:4" x14ac:dyDescent="0.2">
      <c r="C401" s="25"/>
      <c r="D401" s="25"/>
    </row>
    <row r="402" spans="3:4" x14ac:dyDescent="0.2">
      <c r="C402" s="25"/>
      <c r="D402" s="25"/>
    </row>
    <row r="403" spans="3:4" x14ac:dyDescent="0.2">
      <c r="C403" s="25"/>
      <c r="D403" s="25"/>
    </row>
    <row r="404" spans="3:4" x14ac:dyDescent="0.2">
      <c r="C404" s="25"/>
      <c r="D404" s="25"/>
    </row>
    <row r="405" spans="3:4" x14ac:dyDescent="0.2">
      <c r="C405" s="25"/>
      <c r="D405" s="25"/>
    </row>
    <row r="406" spans="3:4" x14ac:dyDescent="0.2">
      <c r="C406" s="25"/>
      <c r="D406" s="25"/>
    </row>
    <row r="407" spans="3:4" x14ac:dyDescent="0.2">
      <c r="C407" s="25"/>
      <c r="D407" s="25"/>
    </row>
    <row r="408" spans="3:4" x14ac:dyDescent="0.2">
      <c r="C408" s="25"/>
      <c r="D408" s="25"/>
    </row>
    <row r="409" spans="3:4" x14ac:dyDescent="0.2">
      <c r="C409" s="25"/>
      <c r="D409" s="25"/>
    </row>
    <row r="410" spans="3:4" x14ac:dyDescent="0.2">
      <c r="C410" s="25"/>
      <c r="D410" s="25"/>
    </row>
    <row r="411" spans="3:4" x14ac:dyDescent="0.2">
      <c r="C411" s="25"/>
      <c r="D411" s="25"/>
    </row>
    <row r="412" spans="3:4" x14ac:dyDescent="0.2">
      <c r="C412" s="25"/>
      <c r="D412" s="25"/>
    </row>
    <row r="413" spans="3:4" x14ac:dyDescent="0.2">
      <c r="C413" s="25"/>
      <c r="D413" s="25"/>
    </row>
    <row r="414" spans="3:4" x14ac:dyDescent="0.2">
      <c r="C414" s="25"/>
      <c r="D414" s="25"/>
    </row>
    <row r="415" spans="3:4" x14ac:dyDescent="0.2">
      <c r="C415" s="25"/>
      <c r="D415" s="25"/>
    </row>
    <row r="416" spans="3:4" x14ac:dyDescent="0.2">
      <c r="C416" s="25"/>
      <c r="D416" s="25"/>
    </row>
    <row r="417" spans="3:4" x14ac:dyDescent="0.2">
      <c r="C417" s="25"/>
      <c r="D417" s="25"/>
    </row>
    <row r="418" spans="3:4" x14ac:dyDescent="0.2">
      <c r="C418" s="25"/>
      <c r="D418" s="25"/>
    </row>
    <row r="419" spans="3:4" x14ac:dyDescent="0.2">
      <c r="C419" s="25"/>
      <c r="D419" s="25"/>
    </row>
    <row r="420" spans="3:4" x14ac:dyDescent="0.2">
      <c r="C420" s="25"/>
      <c r="D420" s="25"/>
    </row>
    <row r="421" spans="3:4" x14ac:dyDescent="0.2">
      <c r="C421" s="25"/>
      <c r="D421" s="25"/>
    </row>
    <row r="422" spans="3:4" x14ac:dyDescent="0.2">
      <c r="C422" s="25"/>
      <c r="D422" s="25"/>
    </row>
    <row r="423" spans="3:4" x14ac:dyDescent="0.2">
      <c r="C423" s="25"/>
      <c r="D423" s="25"/>
    </row>
    <row r="424" spans="3:4" x14ac:dyDescent="0.2">
      <c r="C424" s="25"/>
      <c r="D424" s="25"/>
    </row>
    <row r="425" spans="3:4" x14ac:dyDescent="0.2">
      <c r="C425" s="25"/>
      <c r="D425" s="25"/>
    </row>
    <row r="426" spans="3:4" x14ac:dyDescent="0.2">
      <c r="C426" s="25"/>
      <c r="D426" s="25"/>
    </row>
    <row r="427" spans="3:4" x14ac:dyDescent="0.2">
      <c r="C427" s="25"/>
      <c r="D427" s="25"/>
    </row>
    <row r="428" spans="3:4" x14ac:dyDescent="0.2">
      <c r="C428" s="25"/>
      <c r="D428" s="25"/>
    </row>
    <row r="429" spans="3:4" x14ac:dyDescent="0.2">
      <c r="C429" s="25"/>
      <c r="D429" s="25"/>
    </row>
    <row r="430" spans="3:4" x14ac:dyDescent="0.2">
      <c r="C430" s="25"/>
      <c r="D430" s="25"/>
    </row>
    <row r="431" spans="3:4" x14ac:dyDescent="0.2">
      <c r="C431" s="25"/>
      <c r="D431" s="25"/>
    </row>
    <row r="432" spans="3:4" x14ac:dyDescent="0.2">
      <c r="C432" s="25"/>
      <c r="D432" s="25"/>
    </row>
    <row r="433" spans="3:4" x14ac:dyDescent="0.2">
      <c r="C433" s="25"/>
      <c r="D433" s="25"/>
    </row>
    <row r="434" spans="3:4" x14ac:dyDescent="0.2">
      <c r="C434" s="25"/>
      <c r="D434" s="25"/>
    </row>
    <row r="435" spans="3:4" x14ac:dyDescent="0.2">
      <c r="C435" s="25"/>
      <c r="D435" s="25"/>
    </row>
    <row r="436" spans="3:4" x14ac:dyDescent="0.2">
      <c r="C436" s="25"/>
      <c r="D436" s="25"/>
    </row>
    <row r="437" spans="3:4" x14ac:dyDescent="0.2">
      <c r="C437" s="25"/>
      <c r="D437" s="25"/>
    </row>
    <row r="438" spans="3:4" x14ac:dyDescent="0.2">
      <c r="C438" s="25"/>
      <c r="D438" s="25"/>
    </row>
    <row r="439" spans="3:4" x14ac:dyDescent="0.2">
      <c r="C439" s="25"/>
      <c r="D439" s="25"/>
    </row>
    <row r="440" spans="3:4" x14ac:dyDescent="0.2">
      <c r="C440" s="25"/>
      <c r="D440" s="25"/>
    </row>
    <row r="441" spans="3:4" x14ac:dyDescent="0.2">
      <c r="C441" s="25"/>
      <c r="D441" s="25"/>
    </row>
    <row r="442" spans="3:4" x14ac:dyDescent="0.2">
      <c r="C442" s="25"/>
      <c r="D442" s="25"/>
    </row>
    <row r="443" spans="3:4" x14ac:dyDescent="0.2">
      <c r="C443" s="25"/>
      <c r="D443" s="25"/>
    </row>
    <row r="444" spans="3:4" x14ac:dyDescent="0.2">
      <c r="C444" s="25"/>
      <c r="D444" s="25"/>
    </row>
    <row r="445" spans="3:4" x14ac:dyDescent="0.2">
      <c r="C445" s="25"/>
      <c r="D445" s="25"/>
    </row>
    <row r="446" spans="3:4" x14ac:dyDescent="0.2">
      <c r="C446" s="25"/>
      <c r="D446" s="25"/>
    </row>
    <row r="447" spans="3:4" x14ac:dyDescent="0.2">
      <c r="C447" s="25"/>
      <c r="D447" s="25"/>
    </row>
    <row r="448" spans="3:4" x14ac:dyDescent="0.2">
      <c r="C448" s="25"/>
      <c r="D448" s="25"/>
    </row>
    <row r="449" spans="3:4" x14ac:dyDescent="0.2">
      <c r="C449" s="25"/>
      <c r="D449" s="25"/>
    </row>
    <row r="450" spans="3:4" x14ac:dyDescent="0.2">
      <c r="C450" s="25"/>
      <c r="D450" s="25"/>
    </row>
    <row r="451" spans="3:4" x14ac:dyDescent="0.2">
      <c r="C451" s="25"/>
      <c r="D451" s="25"/>
    </row>
    <row r="452" spans="3:4" x14ac:dyDescent="0.2">
      <c r="C452" s="25"/>
      <c r="D452" s="25"/>
    </row>
    <row r="453" spans="3:4" x14ac:dyDescent="0.2">
      <c r="C453" s="25"/>
      <c r="D453" s="25"/>
    </row>
    <row r="454" spans="3:4" x14ac:dyDescent="0.2">
      <c r="C454" s="25"/>
      <c r="D454" s="25"/>
    </row>
    <row r="455" spans="3:4" x14ac:dyDescent="0.2">
      <c r="C455" s="25"/>
      <c r="D455" s="25"/>
    </row>
    <row r="456" spans="3:4" x14ac:dyDescent="0.2">
      <c r="C456" s="25"/>
      <c r="D456" s="25"/>
    </row>
    <row r="457" spans="3:4" x14ac:dyDescent="0.2">
      <c r="C457" s="25"/>
      <c r="D457" s="25"/>
    </row>
    <row r="458" spans="3:4" x14ac:dyDescent="0.2">
      <c r="C458" s="25"/>
      <c r="D458" s="25"/>
    </row>
    <row r="459" spans="3:4" x14ac:dyDescent="0.2">
      <c r="C459" s="25"/>
      <c r="D459" s="25"/>
    </row>
    <row r="460" spans="3:4" x14ac:dyDescent="0.2">
      <c r="C460" s="25"/>
      <c r="D460" s="25"/>
    </row>
    <row r="461" spans="3:4" x14ac:dyDescent="0.2">
      <c r="C461" s="25"/>
      <c r="D461" s="25"/>
    </row>
    <row r="462" spans="3:4" x14ac:dyDescent="0.2">
      <c r="C462" s="25"/>
      <c r="D462" s="25"/>
    </row>
    <row r="463" spans="3:4" x14ac:dyDescent="0.2">
      <c r="C463" s="25"/>
      <c r="D463" s="25"/>
    </row>
    <row r="464" spans="3:4" x14ac:dyDescent="0.2">
      <c r="C464" s="25"/>
      <c r="D464" s="25"/>
    </row>
    <row r="465" spans="3:4" x14ac:dyDescent="0.2">
      <c r="C465" s="25"/>
      <c r="D465" s="25"/>
    </row>
    <row r="466" spans="3:4" x14ac:dyDescent="0.2">
      <c r="C466" s="25"/>
      <c r="D466" s="25"/>
    </row>
    <row r="467" spans="3:4" x14ac:dyDescent="0.2">
      <c r="C467" s="25"/>
      <c r="D467" s="25"/>
    </row>
    <row r="468" spans="3:4" x14ac:dyDescent="0.2">
      <c r="C468" s="25"/>
      <c r="D468" s="25"/>
    </row>
    <row r="469" spans="3:4" x14ac:dyDescent="0.2">
      <c r="C469" s="25"/>
      <c r="D469" s="25"/>
    </row>
    <row r="470" spans="3:4" x14ac:dyDescent="0.2">
      <c r="C470" s="25"/>
      <c r="D470" s="25"/>
    </row>
    <row r="471" spans="3:4" x14ac:dyDescent="0.2">
      <c r="C471" s="25"/>
      <c r="D471" s="25"/>
    </row>
    <row r="472" spans="3:4" x14ac:dyDescent="0.2">
      <c r="C472" s="25"/>
      <c r="D472" s="25"/>
    </row>
    <row r="473" spans="3:4" x14ac:dyDescent="0.2">
      <c r="C473" s="25"/>
      <c r="D473" s="25"/>
    </row>
    <row r="474" spans="3:4" x14ac:dyDescent="0.2">
      <c r="C474" s="25"/>
      <c r="D474" s="25"/>
    </row>
    <row r="475" spans="3:4" x14ac:dyDescent="0.2">
      <c r="C475" s="25"/>
      <c r="D475" s="25"/>
    </row>
    <row r="476" spans="3:4" x14ac:dyDescent="0.2">
      <c r="C476" s="25"/>
      <c r="D476" s="25"/>
    </row>
    <row r="477" spans="3:4" x14ac:dyDescent="0.2">
      <c r="C477" s="25"/>
      <c r="D477" s="25"/>
    </row>
    <row r="478" spans="3:4" x14ac:dyDescent="0.2">
      <c r="C478" s="25"/>
      <c r="D478" s="25"/>
    </row>
    <row r="479" spans="3:4" x14ac:dyDescent="0.2">
      <c r="C479" s="25"/>
      <c r="D479" s="25"/>
    </row>
    <row r="480" spans="3:4" x14ac:dyDescent="0.2">
      <c r="C480" s="25"/>
      <c r="D480" s="25"/>
    </row>
    <row r="481" spans="3:4" x14ac:dyDescent="0.2">
      <c r="C481" s="25"/>
      <c r="D481" s="25"/>
    </row>
    <row r="482" spans="3:4" x14ac:dyDescent="0.2">
      <c r="C482" s="25"/>
      <c r="D482" s="25"/>
    </row>
    <row r="483" spans="3:4" x14ac:dyDescent="0.2">
      <c r="C483" s="25"/>
      <c r="D483" s="25"/>
    </row>
    <row r="484" spans="3:4" x14ac:dyDescent="0.2">
      <c r="C484" s="25"/>
      <c r="D484" s="25"/>
    </row>
    <row r="485" spans="3:4" x14ac:dyDescent="0.2">
      <c r="C485" s="25"/>
      <c r="D485" s="25"/>
    </row>
    <row r="486" spans="3:4" x14ac:dyDescent="0.2">
      <c r="C486" s="25"/>
      <c r="D486" s="25"/>
    </row>
    <row r="487" spans="3:4" x14ac:dyDescent="0.2">
      <c r="C487" s="25"/>
      <c r="D487" s="25"/>
    </row>
    <row r="488" spans="3:4" x14ac:dyDescent="0.2">
      <c r="C488" s="25"/>
      <c r="D488" s="25"/>
    </row>
    <row r="489" spans="3:4" x14ac:dyDescent="0.2">
      <c r="C489" s="25"/>
      <c r="D489" s="25"/>
    </row>
    <row r="490" spans="3:4" x14ac:dyDescent="0.2">
      <c r="C490" s="25"/>
      <c r="D490" s="25"/>
    </row>
    <row r="491" spans="3:4" x14ac:dyDescent="0.2">
      <c r="C491" s="25"/>
      <c r="D491" s="25"/>
    </row>
    <row r="492" spans="3:4" x14ac:dyDescent="0.2">
      <c r="C492" s="25"/>
      <c r="D492" s="25"/>
    </row>
    <row r="493" spans="3:4" x14ac:dyDescent="0.2">
      <c r="C493" s="25"/>
      <c r="D493" s="25"/>
    </row>
    <row r="494" spans="3:4" x14ac:dyDescent="0.2">
      <c r="C494" s="25"/>
      <c r="D494" s="25"/>
    </row>
    <row r="495" spans="3:4" x14ac:dyDescent="0.2">
      <c r="C495" s="25"/>
      <c r="D495" s="25"/>
    </row>
    <row r="496" spans="3:4" x14ac:dyDescent="0.2">
      <c r="C496" s="25"/>
      <c r="D496" s="25"/>
    </row>
    <row r="497" spans="3:4" x14ac:dyDescent="0.2">
      <c r="C497" s="25"/>
      <c r="D497" s="25"/>
    </row>
    <row r="498" spans="3:4" x14ac:dyDescent="0.2">
      <c r="C498" s="25"/>
      <c r="D498" s="25"/>
    </row>
    <row r="499" spans="3:4" x14ac:dyDescent="0.2">
      <c r="C499" s="25"/>
      <c r="D499" s="25"/>
    </row>
    <row r="500" spans="3:4" x14ac:dyDescent="0.2">
      <c r="C500" s="25"/>
      <c r="D500" s="25"/>
    </row>
    <row r="501" spans="3:4" x14ac:dyDescent="0.2">
      <c r="C501" s="25"/>
      <c r="D501" s="25"/>
    </row>
    <row r="502" spans="3:4" x14ac:dyDescent="0.2">
      <c r="C502" s="25"/>
      <c r="D502" s="25"/>
    </row>
    <row r="503" spans="3:4" x14ac:dyDescent="0.2">
      <c r="C503" s="25"/>
      <c r="D503" s="25"/>
    </row>
    <row r="504" spans="3:4" x14ac:dyDescent="0.2">
      <c r="C504" s="25"/>
      <c r="D504" s="25"/>
    </row>
    <row r="505" spans="3:4" x14ac:dyDescent="0.2">
      <c r="C505" s="25"/>
      <c r="D505" s="25"/>
    </row>
    <row r="506" spans="3:4" x14ac:dyDescent="0.2">
      <c r="C506" s="25"/>
      <c r="D506" s="25"/>
    </row>
    <row r="507" spans="3:4" x14ac:dyDescent="0.2">
      <c r="C507" s="25"/>
      <c r="D507" s="25"/>
    </row>
    <row r="508" spans="3:4" x14ac:dyDescent="0.2">
      <c r="C508" s="25"/>
      <c r="D508" s="25"/>
    </row>
    <row r="509" spans="3:4" x14ac:dyDescent="0.2">
      <c r="C509" s="25"/>
      <c r="D509" s="25"/>
    </row>
    <row r="510" spans="3:4" x14ac:dyDescent="0.2">
      <c r="C510" s="25"/>
      <c r="D510" s="25"/>
    </row>
    <row r="511" spans="3:4" x14ac:dyDescent="0.2">
      <c r="C511" s="25"/>
      <c r="D511" s="25"/>
    </row>
    <row r="512" spans="3:4" x14ac:dyDescent="0.2">
      <c r="C512" s="25"/>
      <c r="D512" s="25"/>
    </row>
    <row r="513" spans="3:4" x14ac:dyDescent="0.2">
      <c r="C513" s="25"/>
      <c r="D513" s="25"/>
    </row>
    <row r="514" spans="3:4" x14ac:dyDescent="0.2">
      <c r="C514" s="25"/>
      <c r="D514" s="25"/>
    </row>
    <row r="515" spans="3:4" x14ac:dyDescent="0.2">
      <c r="C515" s="25"/>
      <c r="D515" s="25"/>
    </row>
    <row r="516" spans="3:4" x14ac:dyDescent="0.2">
      <c r="C516" s="25"/>
      <c r="D516" s="25"/>
    </row>
    <row r="517" spans="3:4" x14ac:dyDescent="0.2">
      <c r="C517" s="25"/>
      <c r="D517" s="25"/>
    </row>
    <row r="518" spans="3:4" x14ac:dyDescent="0.2">
      <c r="C518" s="25"/>
      <c r="D518" s="25"/>
    </row>
    <row r="519" spans="3:4" x14ac:dyDescent="0.2">
      <c r="C519" s="25"/>
      <c r="D519" s="25"/>
    </row>
    <row r="520" spans="3:4" x14ac:dyDescent="0.2">
      <c r="C520" s="25"/>
      <c r="D520" s="25"/>
    </row>
    <row r="521" spans="3:4" x14ac:dyDescent="0.2">
      <c r="C521" s="25"/>
      <c r="D521" s="25"/>
    </row>
    <row r="522" spans="3:4" x14ac:dyDescent="0.2">
      <c r="C522" s="25"/>
      <c r="D522" s="25"/>
    </row>
    <row r="523" spans="3:4" x14ac:dyDescent="0.2">
      <c r="C523" s="25"/>
      <c r="D523" s="25"/>
    </row>
    <row r="524" spans="3:4" x14ac:dyDescent="0.2">
      <c r="C524" s="25"/>
      <c r="D524" s="25"/>
    </row>
    <row r="525" spans="3:4" x14ac:dyDescent="0.2">
      <c r="C525" s="25"/>
      <c r="D525" s="25"/>
    </row>
    <row r="526" spans="3:4" x14ac:dyDescent="0.2">
      <c r="C526" s="25"/>
      <c r="D526" s="25"/>
    </row>
    <row r="527" spans="3:4" x14ac:dyDescent="0.2">
      <c r="C527" s="25"/>
      <c r="D527" s="25"/>
    </row>
    <row r="528" spans="3:4" x14ac:dyDescent="0.2">
      <c r="C528" s="25"/>
      <c r="D528" s="25"/>
    </row>
    <row r="529" spans="3:4" x14ac:dyDescent="0.2">
      <c r="C529" s="25"/>
      <c r="D529" s="25"/>
    </row>
    <row r="530" spans="3:4" x14ac:dyDescent="0.2">
      <c r="C530" s="25"/>
      <c r="D530" s="25"/>
    </row>
    <row r="531" spans="3:4" x14ac:dyDescent="0.2">
      <c r="C531" s="25"/>
      <c r="D531" s="25"/>
    </row>
    <row r="532" spans="3:4" x14ac:dyDescent="0.2">
      <c r="C532" s="25"/>
      <c r="D532" s="25"/>
    </row>
    <row r="533" spans="3:4" x14ac:dyDescent="0.2">
      <c r="C533" s="25"/>
      <c r="D533" s="25"/>
    </row>
    <row r="534" spans="3:4" x14ac:dyDescent="0.2">
      <c r="C534" s="25"/>
      <c r="D534" s="25"/>
    </row>
    <row r="535" spans="3:4" x14ac:dyDescent="0.2">
      <c r="C535" s="25"/>
      <c r="D535" s="25"/>
    </row>
    <row r="536" spans="3:4" x14ac:dyDescent="0.2">
      <c r="C536" s="25"/>
      <c r="D536" s="25"/>
    </row>
    <row r="537" spans="3:4" x14ac:dyDescent="0.2">
      <c r="C537" s="25"/>
      <c r="D537" s="25"/>
    </row>
    <row r="538" spans="3:4" x14ac:dyDescent="0.2">
      <c r="C538" s="25"/>
      <c r="D538" s="25"/>
    </row>
    <row r="539" spans="3:4" x14ac:dyDescent="0.2">
      <c r="C539" s="25"/>
      <c r="D539" s="25"/>
    </row>
    <row r="540" spans="3:4" x14ac:dyDescent="0.2">
      <c r="C540" s="25"/>
      <c r="D540" s="25"/>
    </row>
    <row r="541" spans="3:4" x14ac:dyDescent="0.2">
      <c r="C541" s="25"/>
      <c r="D541" s="25"/>
    </row>
    <row r="542" spans="3:4" x14ac:dyDescent="0.2">
      <c r="C542" s="25"/>
      <c r="D542" s="25"/>
    </row>
    <row r="543" spans="3:4" x14ac:dyDescent="0.2">
      <c r="C543" s="25"/>
      <c r="D543" s="25"/>
    </row>
    <row r="544" spans="3:4" x14ac:dyDescent="0.2">
      <c r="C544" s="25"/>
      <c r="D544" s="25"/>
    </row>
    <row r="545" spans="3:4" x14ac:dyDescent="0.2">
      <c r="C545" s="25"/>
      <c r="D545" s="25"/>
    </row>
    <row r="546" spans="3:4" x14ac:dyDescent="0.2">
      <c r="C546" s="25"/>
      <c r="D546" s="25"/>
    </row>
    <row r="547" spans="3:4" x14ac:dyDescent="0.2">
      <c r="C547" s="25"/>
      <c r="D547" s="25"/>
    </row>
    <row r="548" spans="3:4" x14ac:dyDescent="0.2">
      <c r="C548" s="25"/>
      <c r="D548" s="25"/>
    </row>
    <row r="549" spans="3:4" x14ac:dyDescent="0.2">
      <c r="C549" s="25"/>
      <c r="D549" s="25"/>
    </row>
    <row r="550" spans="3:4" x14ac:dyDescent="0.2">
      <c r="C550" s="25"/>
      <c r="D550" s="25"/>
    </row>
    <row r="551" spans="3:4" x14ac:dyDescent="0.2">
      <c r="C551" s="25"/>
      <c r="D551" s="25"/>
    </row>
    <row r="552" spans="3:4" x14ac:dyDescent="0.2">
      <c r="C552" s="25"/>
      <c r="D552" s="25"/>
    </row>
    <row r="553" spans="3:4" x14ac:dyDescent="0.2">
      <c r="C553" s="25"/>
      <c r="D553" s="25"/>
    </row>
    <row r="554" spans="3:4" x14ac:dyDescent="0.2">
      <c r="C554" s="25"/>
      <c r="D554" s="25"/>
    </row>
    <row r="555" spans="3:4" x14ac:dyDescent="0.2">
      <c r="C555" s="25"/>
      <c r="D555" s="25"/>
    </row>
    <row r="556" spans="3:4" x14ac:dyDescent="0.2">
      <c r="C556" s="25"/>
      <c r="D556" s="25"/>
    </row>
    <row r="557" spans="3:4" x14ac:dyDescent="0.2">
      <c r="C557" s="25"/>
      <c r="D557" s="25"/>
    </row>
    <row r="558" spans="3:4" x14ac:dyDescent="0.2">
      <c r="C558" s="25"/>
      <c r="D558" s="25"/>
    </row>
    <row r="559" spans="3:4" x14ac:dyDescent="0.2">
      <c r="C559" s="25"/>
      <c r="D559" s="25"/>
    </row>
    <row r="560" spans="3:4" x14ac:dyDescent="0.2">
      <c r="C560" s="25"/>
      <c r="D560" s="25"/>
    </row>
    <row r="561" spans="3:4" x14ac:dyDescent="0.2">
      <c r="C561" s="25"/>
      <c r="D561" s="25"/>
    </row>
    <row r="562" spans="3:4" x14ac:dyDescent="0.2">
      <c r="C562" s="25"/>
      <c r="D562" s="25"/>
    </row>
    <row r="563" spans="3:4" x14ac:dyDescent="0.2">
      <c r="C563" s="25"/>
      <c r="D563" s="25"/>
    </row>
    <row r="564" spans="3:4" x14ac:dyDescent="0.2">
      <c r="C564" s="25"/>
      <c r="D564" s="25"/>
    </row>
    <row r="565" spans="3:4" x14ac:dyDescent="0.2">
      <c r="C565" s="25"/>
      <c r="D565" s="25"/>
    </row>
    <row r="566" spans="3:4" x14ac:dyDescent="0.2">
      <c r="C566" s="25"/>
      <c r="D566" s="25"/>
    </row>
    <row r="567" spans="3:4" x14ac:dyDescent="0.2">
      <c r="C567" s="25"/>
      <c r="D567" s="25"/>
    </row>
    <row r="568" spans="3:4" x14ac:dyDescent="0.2">
      <c r="C568" s="25"/>
      <c r="D568" s="25"/>
    </row>
    <row r="569" spans="3:4" x14ac:dyDescent="0.2">
      <c r="C569" s="25"/>
      <c r="D569" s="25"/>
    </row>
    <row r="570" spans="3:4" x14ac:dyDescent="0.2">
      <c r="C570" s="25"/>
      <c r="D570" s="25"/>
    </row>
    <row r="571" spans="3:4" x14ac:dyDescent="0.2">
      <c r="C571" s="25"/>
      <c r="D571" s="25"/>
    </row>
    <row r="572" spans="3:4" x14ac:dyDescent="0.2">
      <c r="C572" s="25"/>
      <c r="D572" s="25"/>
    </row>
    <row r="573" spans="3:4" x14ac:dyDescent="0.2">
      <c r="C573" s="25"/>
      <c r="D573" s="25"/>
    </row>
    <row r="574" spans="3:4" x14ac:dyDescent="0.2">
      <c r="C574" s="25"/>
      <c r="D574" s="25"/>
    </row>
    <row r="575" spans="3:4" x14ac:dyDescent="0.2">
      <c r="C575" s="25"/>
      <c r="D575" s="25"/>
    </row>
    <row r="576" spans="3:4" x14ac:dyDescent="0.2">
      <c r="C576" s="25"/>
      <c r="D576" s="25"/>
    </row>
    <row r="577" spans="3:4" x14ac:dyDescent="0.2">
      <c r="C577" s="25"/>
      <c r="D577" s="25"/>
    </row>
    <row r="578" spans="3:4" x14ac:dyDescent="0.2">
      <c r="C578" s="25"/>
      <c r="D578" s="25"/>
    </row>
    <row r="579" spans="3:4" x14ac:dyDescent="0.2">
      <c r="C579" s="25"/>
      <c r="D579" s="25"/>
    </row>
    <row r="580" spans="3:4" x14ac:dyDescent="0.2">
      <c r="C580" s="25"/>
      <c r="D580" s="25"/>
    </row>
    <row r="581" spans="3:4" x14ac:dyDescent="0.2">
      <c r="C581" s="25"/>
      <c r="D581" s="25"/>
    </row>
    <row r="582" spans="3:4" x14ac:dyDescent="0.2">
      <c r="C582" s="25"/>
      <c r="D582" s="25"/>
    </row>
    <row r="583" spans="3:4" x14ac:dyDescent="0.2">
      <c r="C583" s="25"/>
      <c r="D583" s="25"/>
    </row>
    <row r="584" spans="3:4" x14ac:dyDescent="0.2">
      <c r="C584" s="25"/>
      <c r="D584" s="25"/>
    </row>
    <row r="585" spans="3:4" x14ac:dyDescent="0.2">
      <c r="C585" s="25"/>
      <c r="D585" s="25"/>
    </row>
    <row r="586" spans="3:4" x14ac:dyDescent="0.2">
      <c r="C586" s="25"/>
      <c r="D586" s="25"/>
    </row>
    <row r="587" spans="3:4" x14ac:dyDescent="0.2">
      <c r="C587" s="25"/>
      <c r="D587" s="25"/>
    </row>
    <row r="588" spans="3:4" x14ac:dyDescent="0.2">
      <c r="C588" s="25"/>
      <c r="D588" s="25"/>
    </row>
    <row r="589" spans="3:4" x14ac:dyDescent="0.2">
      <c r="C589" s="25"/>
      <c r="D589" s="25"/>
    </row>
    <row r="590" spans="3:4" x14ac:dyDescent="0.2">
      <c r="C590" s="25"/>
      <c r="D590" s="25"/>
    </row>
    <row r="591" spans="3:4" x14ac:dyDescent="0.2">
      <c r="C591" s="25"/>
      <c r="D591" s="25"/>
    </row>
    <row r="592" spans="3:4" x14ac:dyDescent="0.2">
      <c r="C592" s="25"/>
      <c r="D592" s="25"/>
    </row>
    <row r="593" spans="3:4" x14ac:dyDescent="0.2">
      <c r="C593" s="25"/>
      <c r="D593" s="25"/>
    </row>
    <row r="594" spans="3:4" x14ac:dyDescent="0.2">
      <c r="C594" s="25"/>
      <c r="D594" s="25"/>
    </row>
    <row r="595" spans="3:4" x14ac:dyDescent="0.2">
      <c r="C595" s="25"/>
      <c r="D595" s="25"/>
    </row>
    <row r="596" spans="3:4" x14ac:dyDescent="0.2">
      <c r="C596" s="25"/>
      <c r="D596" s="25"/>
    </row>
    <row r="597" spans="3:4" x14ac:dyDescent="0.2">
      <c r="C597" s="25"/>
      <c r="D597" s="25"/>
    </row>
    <row r="598" spans="3:4" x14ac:dyDescent="0.2">
      <c r="C598" s="25"/>
      <c r="D598" s="25"/>
    </row>
    <row r="599" spans="3:4" x14ac:dyDescent="0.2">
      <c r="C599" s="25"/>
      <c r="D599" s="25"/>
    </row>
    <row r="600" spans="3:4" x14ac:dyDescent="0.2">
      <c r="C600" s="25"/>
      <c r="D600" s="25"/>
    </row>
    <row r="601" spans="3:4" x14ac:dyDescent="0.2">
      <c r="C601" s="25"/>
      <c r="D601" s="25"/>
    </row>
    <row r="602" spans="3:4" x14ac:dyDescent="0.2">
      <c r="C602" s="25"/>
      <c r="D602" s="25"/>
    </row>
    <row r="603" spans="3:4" x14ac:dyDescent="0.2">
      <c r="C603" s="25"/>
      <c r="D603" s="25"/>
    </row>
    <row r="604" spans="3:4" x14ac:dyDescent="0.2">
      <c r="C604" s="25"/>
      <c r="D604" s="25"/>
    </row>
    <row r="605" spans="3:4" x14ac:dyDescent="0.2">
      <c r="C605" s="25"/>
      <c r="D605" s="25"/>
    </row>
    <row r="606" spans="3:4" x14ac:dyDescent="0.2">
      <c r="C606" s="25"/>
      <c r="D606" s="25"/>
    </row>
    <row r="607" spans="3:4" x14ac:dyDescent="0.2">
      <c r="C607" s="25"/>
      <c r="D607" s="25"/>
    </row>
    <row r="608" spans="3:4" x14ac:dyDescent="0.2">
      <c r="C608" s="25"/>
      <c r="D608" s="25"/>
    </row>
    <row r="609" spans="3:4" x14ac:dyDescent="0.2">
      <c r="C609" s="25"/>
      <c r="D609" s="25"/>
    </row>
    <row r="610" spans="3:4" x14ac:dyDescent="0.2">
      <c r="C610" s="25"/>
      <c r="D610" s="25"/>
    </row>
    <row r="611" spans="3:4" x14ac:dyDescent="0.2">
      <c r="C611" s="25"/>
      <c r="D611" s="25"/>
    </row>
    <row r="612" spans="3:4" x14ac:dyDescent="0.2">
      <c r="C612" s="25"/>
      <c r="D612" s="25"/>
    </row>
    <row r="613" spans="3:4" x14ac:dyDescent="0.2">
      <c r="C613" s="25"/>
      <c r="D613" s="25"/>
    </row>
    <row r="614" spans="3:4" x14ac:dyDescent="0.2">
      <c r="C614" s="25"/>
      <c r="D614" s="25"/>
    </row>
    <row r="615" spans="3:4" x14ac:dyDescent="0.2">
      <c r="C615" s="25"/>
      <c r="D615" s="25"/>
    </row>
    <row r="616" spans="3:4" x14ac:dyDescent="0.2">
      <c r="C616" s="25"/>
      <c r="D616" s="25"/>
    </row>
    <row r="617" spans="3:4" x14ac:dyDescent="0.2">
      <c r="C617" s="25"/>
      <c r="D617" s="25"/>
    </row>
    <row r="618" spans="3:4" x14ac:dyDescent="0.2">
      <c r="C618" s="25"/>
      <c r="D618" s="25"/>
    </row>
    <row r="619" spans="3:4" x14ac:dyDescent="0.2">
      <c r="C619" s="25"/>
      <c r="D619" s="25"/>
    </row>
    <row r="620" spans="3:4" x14ac:dyDescent="0.2">
      <c r="C620" s="25"/>
      <c r="D620" s="25"/>
    </row>
    <row r="621" spans="3:4" x14ac:dyDescent="0.2">
      <c r="C621" s="25"/>
      <c r="D621" s="25"/>
    </row>
    <row r="622" spans="3:4" x14ac:dyDescent="0.2">
      <c r="C622" s="25"/>
      <c r="D622" s="25"/>
    </row>
    <row r="623" spans="3:4" x14ac:dyDescent="0.2">
      <c r="C623" s="25"/>
      <c r="D623" s="25"/>
    </row>
    <row r="624" spans="3:4" x14ac:dyDescent="0.2">
      <c r="C624" s="25"/>
      <c r="D624" s="25"/>
    </row>
    <row r="625" spans="3:4" x14ac:dyDescent="0.2">
      <c r="C625" s="25"/>
      <c r="D625" s="25"/>
    </row>
    <row r="626" spans="3:4" x14ac:dyDescent="0.2">
      <c r="C626" s="25"/>
      <c r="D626" s="25"/>
    </row>
    <row r="627" spans="3:4" x14ac:dyDescent="0.2">
      <c r="C627" s="25"/>
      <c r="D627" s="25"/>
    </row>
    <row r="628" spans="3:4" x14ac:dyDescent="0.2">
      <c r="C628" s="25"/>
      <c r="D628" s="25"/>
    </row>
    <row r="629" spans="3:4" x14ac:dyDescent="0.2">
      <c r="C629" s="25"/>
      <c r="D629" s="25"/>
    </row>
    <row r="630" spans="3:4" x14ac:dyDescent="0.2">
      <c r="C630" s="25"/>
      <c r="D630" s="25"/>
    </row>
    <row r="631" spans="3:4" x14ac:dyDescent="0.2">
      <c r="C631" s="25"/>
      <c r="D631" s="25"/>
    </row>
    <row r="632" spans="3:4" x14ac:dyDescent="0.2">
      <c r="C632" s="25"/>
      <c r="D632" s="25"/>
    </row>
    <row r="633" spans="3:4" x14ac:dyDescent="0.2">
      <c r="C633" s="25"/>
      <c r="D633" s="25"/>
    </row>
    <row r="634" spans="3:4" x14ac:dyDescent="0.2">
      <c r="C634" s="25"/>
      <c r="D634" s="25"/>
    </row>
    <row r="635" spans="3:4" x14ac:dyDescent="0.2">
      <c r="C635" s="25"/>
      <c r="D635" s="25"/>
    </row>
    <row r="636" spans="3:4" x14ac:dyDescent="0.2">
      <c r="C636" s="25"/>
      <c r="D636" s="25"/>
    </row>
    <row r="637" spans="3:4" x14ac:dyDescent="0.2">
      <c r="C637" s="25"/>
      <c r="D637" s="25"/>
    </row>
    <row r="638" spans="3:4" x14ac:dyDescent="0.2">
      <c r="C638" s="25"/>
      <c r="D638" s="25"/>
    </row>
    <row r="639" spans="3:4" x14ac:dyDescent="0.2">
      <c r="C639" s="25"/>
      <c r="D639" s="25"/>
    </row>
    <row r="640" spans="3:4" x14ac:dyDescent="0.2">
      <c r="C640" s="25"/>
      <c r="D640" s="25"/>
    </row>
    <row r="641" spans="3:4" x14ac:dyDescent="0.2">
      <c r="C641" s="25"/>
      <c r="D641" s="25"/>
    </row>
    <row r="642" spans="3:4" x14ac:dyDescent="0.2">
      <c r="C642" s="25"/>
      <c r="D642" s="25"/>
    </row>
    <row r="643" spans="3:4" x14ac:dyDescent="0.2">
      <c r="C643" s="25"/>
      <c r="D643" s="25"/>
    </row>
    <row r="644" spans="3:4" x14ac:dyDescent="0.2">
      <c r="C644" s="25"/>
      <c r="D644" s="25"/>
    </row>
    <row r="645" spans="3:4" x14ac:dyDescent="0.2">
      <c r="C645" s="25"/>
      <c r="D645" s="25"/>
    </row>
    <row r="646" spans="3:4" x14ac:dyDescent="0.2">
      <c r="C646" s="25"/>
      <c r="D646" s="25"/>
    </row>
    <row r="647" spans="3:4" x14ac:dyDescent="0.2">
      <c r="C647" s="25"/>
      <c r="D647" s="25"/>
    </row>
    <row r="648" spans="3:4" x14ac:dyDescent="0.2">
      <c r="C648" s="25"/>
      <c r="D648" s="25"/>
    </row>
    <row r="649" spans="3:4" x14ac:dyDescent="0.2">
      <c r="C649" s="25"/>
      <c r="D649" s="25"/>
    </row>
    <row r="650" spans="3:4" x14ac:dyDescent="0.2">
      <c r="C650" s="25"/>
      <c r="D650" s="25"/>
    </row>
    <row r="651" spans="3:4" x14ac:dyDescent="0.2">
      <c r="C651" s="25"/>
      <c r="D651" s="25"/>
    </row>
    <row r="652" spans="3:4" x14ac:dyDescent="0.2">
      <c r="C652" s="25"/>
      <c r="D652" s="25"/>
    </row>
    <row r="653" spans="3:4" x14ac:dyDescent="0.2">
      <c r="C653" s="25"/>
      <c r="D653" s="25"/>
    </row>
    <row r="654" spans="3:4" x14ac:dyDescent="0.2">
      <c r="C654" s="25"/>
      <c r="D654" s="25"/>
    </row>
    <row r="655" spans="3:4" x14ac:dyDescent="0.2">
      <c r="C655" s="25"/>
      <c r="D655" s="25"/>
    </row>
    <row r="656" spans="3:4" x14ac:dyDescent="0.2">
      <c r="C656" s="25"/>
      <c r="D656" s="25"/>
    </row>
    <row r="657" spans="3:4" x14ac:dyDescent="0.2">
      <c r="C657" s="25"/>
      <c r="D657" s="25"/>
    </row>
    <row r="658" spans="3:4" x14ac:dyDescent="0.2">
      <c r="C658" s="25"/>
      <c r="D658" s="25"/>
    </row>
    <row r="659" spans="3:4" x14ac:dyDescent="0.2">
      <c r="C659" s="25"/>
      <c r="D659" s="25"/>
    </row>
    <row r="660" spans="3:4" x14ac:dyDescent="0.2">
      <c r="C660" s="25"/>
      <c r="D660" s="25"/>
    </row>
    <row r="661" spans="3:4" x14ac:dyDescent="0.2">
      <c r="C661" s="25"/>
      <c r="D661" s="25"/>
    </row>
    <row r="662" spans="3:4" x14ac:dyDescent="0.2">
      <c r="C662" s="25"/>
      <c r="D662" s="25"/>
    </row>
    <row r="663" spans="3:4" x14ac:dyDescent="0.2">
      <c r="C663" s="25"/>
      <c r="D663" s="25"/>
    </row>
    <row r="664" spans="3:4" x14ac:dyDescent="0.2">
      <c r="C664" s="25"/>
      <c r="D664" s="25"/>
    </row>
    <row r="665" spans="3:4" x14ac:dyDescent="0.2">
      <c r="C665" s="25"/>
      <c r="D665" s="25"/>
    </row>
    <row r="666" spans="3:4" x14ac:dyDescent="0.2">
      <c r="C666" s="25"/>
      <c r="D666" s="25"/>
    </row>
    <row r="667" spans="3:4" x14ac:dyDescent="0.2">
      <c r="C667" s="25"/>
      <c r="D667" s="25"/>
    </row>
    <row r="668" spans="3:4" x14ac:dyDescent="0.2">
      <c r="C668" s="25"/>
      <c r="D668" s="25"/>
    </row>
    <row r="669" spans="3:4" x14ac:dyDescent="0.2">
      <c r="C669" s="25"/>
      <c r="D669" s="25"/>
    </row>
    <row r="670" spans="3:4" x14ac:dyDescent="0.2">
      <c r="C670" s="25"/>
      <c r="D670" s="25"/>
    </row>
    <row r="671" spans="3:4" x14ac:dyDescent="0.2">
      <c r="C671" s="25"/>
      <c r="D671" s="25"/>
    </row>
    <row r="672" spans="3:4" x14ac:dyDescent="0.2">
      <c r="C672" s="25"/>
      <c r="D672" s="25"/>
    </row>
    <row r="673" spans="3:4" x14ac:dyDescent="0.2">
      <c r="C673" s="25"/>
      <c r="D673" s="25"/>
    </row>
    <row r="674" spans="3:4" x14ac:dyDescent="0.2">
      <c r="C674" s="25"/>
      <c r="D674" s="25"/>
    </row>
    <row r="675" spans="3:4" x14ac:dyDescent="0.2">
      <c r="C675" s="25"/>
      <c r="D675" s="25"/>
    </row>
    <row r="676" spans="3:4" x14ac:dyDescent="0.2">
      <c r="C676" s="25"/>
      <c r="D676" s="25"/>
    </row>
    <row r="677" spans="3:4" x14ac:dyDescent="0.2">
      <c r="C677" s="25"/>
      <c r="D677" s="25"/>
    </row>
    <row r="678" spans="3:4" x14ac:dyDescent="0.2">
      <c r="C678" s="25"/>
      <c r="D678" s="25"/>
    </row>
    <row r="679" spans="3:4" x14ac:dyDescent="0.2">
      <c r="C679" s="25"/>
      <c r="D679" s="25"/>
    </row>
    <row r="680" spans="3:4" x14ac:dyDescent="0.2">
      <c r="C680" s="25"/>
      <c r="D680" s="25"/>
    </row>
    <row r="681" spans="3:4" x14ac:dyDescent="0.2">
      <c r="C681" s="25"/>
      <c r="D681" s="25"/>
    </row>
    <row r="682" spans="3:4" x14ac:dyDescent="0.2">
      <c r="C682" s="25"/>
      <c r="D682" s="25"/>
    </row>
    <row r="683" spans="3:4" x14ac:dyDescent="0.2">
      <c r="C683" s="25"/>
      <c r="D683" s="25"/>
    </row>
    <row r="684" spans="3:4" x14ac:dyDescent="0.2">
      <c r="C684" s="25"/>
      <c r="D684" s="25"/>
    </row>
    <row r="685" spans="3:4" x14ac:dyDescent="0.2">
      <c r="C685" s="25"/>
      <c r="D685" s="25"/>
    </row>
    <row r="686" spans="3:4" x14ac:dyDescent="0.2">
      <c r="C686" s="25"/>
      <c r="D686" s="25"/>
    </row>
    <row r="687" spans="3:4" x14ac:dyDescent="0.2">
      <c r="C687" s="25"/>
      <c r="D687" s="25"/>
    </row>
    <row r="688" spans="3:4" x14ac:dyDescent="0.2">
      <c r="C688" s="25"/>
      <c r="D688" s="25"/>
    </row>
    <row r="689" spans="3:4" x14ac:dyDescent="0.2">
      <c r="C689" s="25"/>
      <c r="D689" s="25"/>
    </row>
    <row r="690" spans="3:4" x14ac:dyDescent="0.2">
      <c r="C690" s="25"/>
      <c r="D690" s="25"/>
    </row>
    <row r="691" spans="3:4" x14ac:dyDescent="0.2">
      <c r="C691" s="25"/>
      <c r="D691" s="25"/>
    </row>
    <row r="692" spans="3:4" x14ac:dyDescent="0.2">
      <c r="C692" s="25"/>
      <c r="D692" s="25"/>
    </row>
    <row r="693" spans="3:4" x14ac:dyDescent="0.2">
      <c r="C693" s="25"/>
      <c r="D693" s="25"/>
    </row>
    <row r="694" spans="3:4" x14ac:dyDescent="0.2">
      <c r="C694" s="25"/>
      <c r="D694" s="25"/>
    </row>
    <row r="695" spans="3:4" x14ac:dyDescent="0.2">
      <c r="C695" s="25"/>
      <c r="D695" s="25"/>
    </row>
    <row r="696" spans="3:4" x14ac:dyDescent="0.2">
      <c r="C696" s="25"/>
      <c r="D696" s="25"/>
    </row>
    <row r="697" spans="3:4" x14ac:dyDescent="0.2">
      <c r="C697" s="25"/>
      <c r="D697" s="25"/>
    </row>
    <row r="698" spans="3:4" x14ac:dyDescent="0.2">
      <c r="C698" s="25"/>
      <c r="D698" s="25"/>
    </row>
    <row r="699" spans="3:4" x14ac:dyDescent="0.2">
      <c r="C699" s="25"/>
      <c r="D699" s="25"/>
    </row>
    <row r="700" spans="3:4" x14ac:dyDescent="0.2">
      <c r="C700" s="25"/>
      <c r="D700" s="25"/>
    </row>
    <row r="701" spans="3:4" x14ac:dyDescent="0.2">
      <c r="C701" s="25"/>
      <c r="D701" s="25"/>
    </row>
    <row r="702" spans="3:4" x14ac:dyDescent="0.2">
      <c r="C702" s="25"/>
      <c r="D702" s="25"/>
    </row>
    <row r="703" spans="3:4" x14ac:dyDescent="0.2">
      <c r="C703" s="25"/>
      <c r="D703" s="25"/>
    </row>
    <row r="704" spans="3:4" x14ac:dyDescent="0.2">
      <c r="C704" s="25"/>
      <c r="D704" s="25"/>
    </row>
    <row r="705" spans="3:4" x14ac:dyDescent="0.2">
      <c r="C705" s="25"/>
      <c r="D705" s="25"/>
    </row>
    <row r="706" spans="3:4" x14ac:dyDescent="0.2">
      <c r="C706" s="25"/>
      <c r="D706" s="25"/>
    </row>
    <row r="707" spans="3:4" x14ac:dyDescent="0.2">
      <c r="C707" s="25"/>
      <c r="D707" s="25"/>
    </row>
    <row r="708" spans="3:4" x14ac:dyDescent="0.2">
      <c r="C708" s="25"/>
      <c r="D708" s="25"/>
    </row>
    <row r="709" spans="3:4" x14ac:dyDescent="0.2">
      <c r="C709" s="25"/>
      <c r="D709" s="25"/>
    </row>
    <row r="710" spans="3:4" x14ac:dyDescent="0.2">
      <c r="C710" s="25"/>
      <c r="D710" s="25"/>
    </row>
    <row r="711" spans="3:4" x14ac:dyDescent="0.2">
      <c r="C711" s="25"/>
      <c r="D711" s="25"/>
    </row>
    <row r="712" spans="3:4" x14ac:dyDescent="0.2">
      <c r="C712" s="25"/>
      <c r="D712" s="25"/>
    </row>
    <row r="713" spans="3:4" x14ac:dyDescent="0.2">
      <c r="C713" s="25"/>
      <c r="D713" s="25"/>
    </row>
    <row r="714" spans="3:4" x14ac:dyDescent="0.2">
      <c r="C714" s="25"/>
      <c r="D714" s="25"/>
    </row>
    <row r="715" spans="3:4" x14ac:dyDescent="0.2">
      <c r="C715" s="25"/>
      <c r="D715" s="25"/>
    </row>
    <row r="716" spans="3:4" x14ac:dyDescent="0.2">
      <c r="C716" s="25"/>
      <c r="D716" s="25"/>
    </row>
    <row r="717" spans="3:4" x14ac:dyDescent="0.2">
      <c r="C717" s="25"/>
      <c r="D717" s="25"/>
    </row>
    <row r="718" spans="3:4" x14ac:dyDescent="0.2">
      <c r="C718" s="25"/>
      <c r="D718" s="25"/>
    </row>
    <row r="719" spans="3:4" x14ac:dyDescent="0.2">
      <c r="C719" s="25"/>
      <c r="D719" s="25"/>
    </row>
    <row r="720" spans="3:4" x14ac:dyDescent="0.2">
      <c r="C720" s="25"/>
      <c r="D720" s="25"/>
    </row>
    <row r="721" spans="3:4" x14ac:dyDescent="0.2">
      <c r="C721" s="25"/>
      <c r="D721" s="25"/>
    </row>
    <row r="722" spans="3:4" x14ac:dyDescent="0.2">
      <c r="C722" s="25"/>
      <c r="D722" s="25"/>
    </row>
    <row r="723" spans="3:4" x14ac:dyDescent="0.2">
      <c r="C723" s="25"/>
      <c r="D723" s="25"/>
    </row>
    <row r="724" spans="3:4" x14ac:dyDescent="0.2">
      <c r="C724" s="25"/>
      <c r="D724" s="25"/>
    </row>
    <row r="725" spans="3:4" x14ac:dyDescent="0.2">
      <c r="C725" s="25"/>
      <c r="D725" s="25"/>
    </row>
    <row r="726" spans="3:4" x14ac:dyDescent="0.2">
      <c r="C726" s="25"/>
      <c r="D726" s="25"/>
    </row>
    <row r="727" spans="3:4" x14ac:dyDescent="0.2">
      <c r="C727" s="25"/>
      <c r="D727" s="25"/>
    </row>
    <row r="728" spans="3:4" x14ac:dyDescent="0.2">
      <c r="C728" s="25"/>
      <c r="D728" s="25"/>
    </row>
    <row r="729" spans="3:4" x14ac:dyDescent="0.2">
      <c r="C729" s="25"/>
      <c r="D729" s="25"/>
    </row>
    <row r="730" spans="3:4" x14ac:dyDescent="0.2">
      <c r="C730" s="25"/>
      <c r="D730" s="25"/>
    </row>
    <row r="731" spans="3:4" x14ac:dyDescent="0.2">
      <c r="C731" s="25"/>
      <c r="D731" s="25"/>
    </row>
    <row r="732" spans="3:4" x14ac:dyDescent="0.2">
      <c r="C732" s="25"/>
      <c r="D732" s="25"/>
    </row>
    <row r="733" spans="3:4" x14ac:dyDescent="0.2">
      <c r="C733" s="25"/>
      <c r="D733" s="25"/>
    </row>
    <row r="734" spans="3:4" x14ac:dyDescent="0.2">
      <c r="C734" s="25"/>
      <c r="D734" s="25"/>
    </row>
    <row r="735" spans="3:4" x14ac:dyDescent="0.2">
      <c r="C735" s="25"/>
      <c r="D735" s="25"/>
    </row>
    <row r="736" spans="3:4" x14ac:dyDescent="0.2">
      <c r="C736" s="25"/>
      <c r="D736" s="25"/>
    </row>
    <row r="737" spans="3:4" x14ac:dyDescent="0.2">
      <c r="C737" s="25"/>
      <c r="D737" s="25"/>
    </row>
    <row r="738" spans="3:4" x14ac:dyDescent="0.2">
      <c r="C738" s="25"/>
      <c r="D738" s="25"/>
    </row>
    <row r="739" spans="3:4" x14ac:dyDescent="0.2">
      <c r="C739" s="25"/>
      <c r="D739" s="25"/>
    </row>
    <row r="740" spans="3:4" x14ac:dyDescent="0.2">
      <c r="C740" s="25"/>
      <c r="D740" s="25"/>
    </row>
    <row r="741" spans="3:4" x14ac:dyDescent="0.2">
      <c r="C741" s="25"/>
      <c r="D741" s="25"/>
    </row>
    <row r="742" spans="3:4" x14ac:dyDescent="0.2">
      <c r="C742" s="25"/>
      <c r="D742" s="25"/>
    </row>
    <row r="743" spans="3:4" x14ac:dyDescent="0.2">
      <c r="C743" s="25"/>
      <c r="D743" s="25"/>
    </row>
    <row r="744" spans="3:4" x14ac:dyDescent="0.2">
      <c r="C744" s="25"/>
      <c r="D744" s="25"/>
    </row>
    <row r="745" spans="3:4" x14ac:dyDescent="0.2">
      <c r="C745" s="25"/>
      <c r="D745" s="25"/>
    </row>
    <row r="746" spans="3:4" x14ac:dyDescent="0.2">
      <c r="C746" s="25"/>
      <c r="D746" s="25"/>
    </row>
    <row r="747" spans="3:4" x14ac:dyDescent="0.2">
      <c r="C747" s="25"/>
      <c r="D747" s="25"/>
    </row>
    <row r="748" spans="3:4" x14ac:dyDescent="0.2">
      <c r="C748" s="25"/>
      <c r="D748" s="25"/>
    </row>
    <row r="749" spans="3:4" x14ac:dyDescent="0.2">
      <c r="C749" s="25"/>
      <c r="D749" s="25"/>
    </row>
    <row r="750" spans="3:4" x14ac:dyDescent="0.2">
      <c r="C750" s="25"/>
      <c r="D750" s="25"/>
    </row>
    <row r="751" spans="3:4" x14ac:dyDescent="0.2">
      <c r="C751" s="25"/>
      <c r="D751" s="25"/>
    </row>
    <row r="752" spans="3:4" x14ac:dyDescent="0.2">
      <c r="C752" s="25"/>
      <c r="D752" s="25"/>
    </row>
    <row r="753" spans="3:4" x14ac:dyDescent="0.2">
      <c r="C753" s="25"/>
      <c r="D753" s="25"/>
    </row>
    <row r="754" spans="3:4" x14ac:dyDescent="0.2">
      <c r="C754" s="25"/>
      <c r="D754" s="25"/>
    </row>
    <row r="755" spans="3:4" x14ac:dyDescent="0.2">
      <c r="C755" s="25"/>
      <c r="D755" s="25"/>
    </row>
    <row r="756" spans="3:4" x14ac:dyDescent="0.2">
      <c r="C756" s="25"/>
      <c r="D756" s="25"/>
    </row>
    <row r="757" spans="3:4" x14ac:dyDescent="0.2">
      <c r="C757" s="25"/>
      <c r="D757" s="25"/>
    </row>
    <row r="758" spans="3:4" x14ac:dyDescent="0.2">
      <c r="C758" s="25"/>
      <c r="D758" s="25"/>
    </row>
    <row r="759" spans="3:4" x14ac:dyDescent="0.2">
      <c r="C759" s="25"/>
      <c r="D759" s="25"/>
    </row>
    <row r="760" spans="3:4" x14ac:dyDescent="0.2">
      <c r="C760" s="25"/>
      <c r="D760" s="25"/>
    </row>
    <row r="761" spans="3:4" x14ac:dyDescent="0.2">
      <c r="C761" s="25"/>
      <c r="D761" s="25"/>
    </row>
    <row r="762" spans="3:4" x14ac:dyDescent="0.2">
      <c r="C762" s="25"/>
      <c r="D762" s="25"/>
    </row>
    <row r="763" spans="3:4" x14ac:dyDescent="0.2">
      <c r="C763" s="25"/>
      <c r="D763" s="25"/>
    </row>
    <row r="764" spans="3:4" x14ac:dyDescent="0.2">
      <c r="C764" s="25"/>
      <c r="D764" s="25"/>
    </row>
    <row r="765" spans="3:4" x14ac:dyDescent="0.2">
      <c r="C765" s="25"/>
      <c r="D765" s="25"/>
    </row>
    <row r="766" spans="3:4" x14ac:dyDescent="0.2">
      <c r="C766" s="25"/>
      <c r="D766" s="25"/>
    </row>
    <row r="767" spans="3:4" x14ac:dyDescent="0.2">
      <c r="C767" s="25"/>
      <c r="D767" s="25"/>
    </row>
    <row r="768" spans="3:4" x14ac:dyDescent="0.2">
      <c r="C768" s="25"/>
      <c r="D768" s="25"/>
    </row>
    <row r="769" spans="3:4" x14ac:dyDescent="0.2">
      <c r="C769" s="25"/>
      <c r="D769" s="25"/>
    </row>
    <row r="770" spans="3:4" x14ac:dyDescent="0.2">
      <c r="C770" s="25"/>
      <c r="D770" s="25"/>
    </row>
    <row r="771" spans="3:4" x14ac:dyDescent="0.2">
      <c r="C771" s="25"/>
      <c r="D771" s="25"/>
    </row>
    <row r="772" spans="3:4" x14ac:dyDescent="0.2">
      <c r="C772" s="25"/>
      <c r="D772" s="25"/>
    </row>
    <row r="773" spans="3:4" x14ac:dyDescent="0.2">
      <c r="C773" s="25"/>
      <c r="D773" s="25"/>
    </row>
    <row r="774" spans="3:4" x14ac:dyDescent="0.2">
      <c r="C774" s="25"/>
      <c r="D774" s="25"/>
    </row>
    <row r="775" spans="3:4" x14ac:dyDescent="0.2">
      <c r="C775" s="25"/>
      <c r="D775" s="25"/>
    </row>
    <row r="776" spans="3:4" x14ac:dyDescent="0.2">
      <c r="C776" s="25"/>
      <c r="D776" s="25"/>
    </row>
    <row r="777" spans="3:4" x14ac:dyDescent="0.2">
      <c r="C777" s="25"/>
      <c r="D777" s="25"/>
    </row>
    <row r="778" spans="3:4" x14ac:dyDescent="0.2">
      <c r="C778" s="25"/>
      <c r="D778" s="25"/>
    </row>
    <row r="779" spans="3:4" x14ac:dyDescent="0.2">
      <c r="C779" s="25"/>
      <c r="D779" s="25"/>
    </row>
    <row r="780" spans="3:4" x14ac:dyDescent="0.2">
      <c r="C780" s="25"/>
      <c r="D780" s="25"/>
    </row>
    <row r="781" spans="3:4" x14ac:dyDescent="0.2">
      <c r="C781" s="25"/>
      <c r="D781" s="25"/>
    </row>
    <row r="782" spans="3:4" x14ac:dyDescent="0.2">
      <c r="C782" s="25"/>
      <c r="D782" s="25"/>
    </row>
    <row r="783" spans="3:4" x14ac:dyDescent="0.2">
      <c r="C783" s="25"/>
      <c r="D783" s="25"/>
    </row>
    <row r="784" spans="3:4" x14ac:dyDescent="0.2">
      <c r="C784" s="25"/>
      <c r="D784" s="25"/>
    </row>
    <row r="785" spans="3:4" x14ac:dyDescent="0.2">
      <c r="C785" s="25"/>
      <c r="D785" s="25"/>
    </row>
    <row r="786" spans="3:4" x14ac:dyDescent="0.2">
      <c r="C786" s="25"/>
      <c r="D786" s="25"/>
    </row>
    <row r="787" spans="3:4" x14ac:dyDescent="0.2">
      <c r="C787" s="25"/>
      <c r="D787" s="25"/>
    </row>
    <row r="788" spans="3:4" x14ac:dyDescent="0.2">
      <c r="C788" s="25"/>
      <c r="D788" s="25"/>
    </row>
    <row r="789" spans="3:4" x14ac:dyDescent="0.2">
      <c r="C789" s="25"/>
      <c r="D789" s="25"/>
    </row>
    <row r="790" spans="3:4" x14ac:dyDescent="0.2">
      <c r="C790" s="25"/>
      <c r="D790" s="25"/>
    </row>
    <row r="791" spans="3:4" x14ac:dyDescent="0.2">
      <c r="C791" s="25"/>
      <c r="D791" s="25"/>
    </row>
    <row r="792" spans="3:4" x14ac:dyDescent="0.2">
      <c r="C792" s="25"/>
      <c r="D792" s="25"/>
    </row>
    <row r="793" spans="3:4" x14ac:dyDescent="0.2">
      <c r="C793" s="25"/>
      <c r="D793" s="25"/>
    </row>
    <row r="794" spans="3:4" x14ac:dyDescent="0.2">
      <c r="C794" s="25"/>
      <c r="D794" s="25"/>
    </row>
    <row r="795" spans="3:4" x14ac:dyDescent="0.2">
      <c r="C795" s="25"/>
      <c r="D795" s="25"/>
    </row>
    <row r="796" spans="3:4" x14ac:dyDescent="0.2">
      <c r="C796" s="25"/>
      <c r="D796" s="25"/>
    </row>
    <row r="797" spans="3:4" x14ac:dyDescent="0.2">
      <c r="C797" s="25"/>
      <c r="D797" s="25"/>
    </row>
    <row r="798" spans="3:4" x14ac:dyDescent="0.2">
      <c r="C798" s="25"/>
      <c r="D798" s="25"/>
    </row>
    <row r="799" spans="3:4" x14ac:dyDescent="0.2">
      <c r="C799" s="25"/>
      <c r="D799" s="25"/>
    </row>
    <row r="800" spans="3:4" x14ac:dyDescent="0.2">
      <c r="C800" s="25"/>
      <c r="D800" s="25"/>
    </row>
    <row r="801" spans="3:4" x14ac:dyDescent="0.2">
      <c r="C801" s="25"/>
      <c r="D801" s="25"/>
    </row>
    <row r="802" spans="3:4" x14ac:dyDescent="0.2">
      <c r="C802" s="25"/>
      <c r="D802" s="25"/>
    </row>
    <row r="803" spans="3:4" x14ac:dyDescent="0.2">
      <c r="C803" s="25"/>
      <c r="D803" s="25"/>
    </row>
    <row r="804" spans="3:4" x14ac:dyDescent="0.2">
      <c r="C804" s="25"/>
      <c r="D804" s="25"/>
    </row>
    <row r="805" spans="3:4" x14ac:dyDescent="0.2">
      <c r="C805" s="25"/>
      <c r="D805" s="25"/>
    </row>
    <row r="806" spans="3:4" x14ac:dyDescent="0.2">
      <c r="C806" s="25"/>
      <c r="D806" s="25"/>
    </row>
    <row r="807" spans="3:4" x14ac:dyDescent="0.2">
      <c r="C807" s="25"/>
      <c r="D807" s="25"/>
    </row>
    <row r="808" spans="3:4" x14ac:dyDescent="0.2">
      <c r="C808" s="25"/>
      <c r="D808" s="25"/>
    </row>
    <row r="809" spans="3:4" x14ac:dyDescent="0.2">
      <c r="C809" s="25"/>
      <c r="D809" s="25"/>
    </row>
    <row r="810" spans="3:4" x14ac:dyDescent="0.2">
      <c r="C810" s="25"/>
      <c r="D810" s="25"/>
    </row>
    <row r="811" spans="3:4" x14ac:dyDescent="0.2">
      <c r="C811" s="25"/>
      <c r="D811" s="25"/>
    </row>
    <row r="812" spans="3:4" x14ac:dyDescent="0.2">
      <c r="C812" s="25"/>
      <c r="D812" s="25"/>
    </row>
    <row r="813" spans="3:4" x14ac:dyDescent="0.2">
      <c r="C813" s="25"/>
      <c r="D813" s="25"/>
    </row>
    <row r="814" spans="3:4" x14ac:dyDescent="0.2">
      <c r="C814" s="25"/>
      <c r="D814" s="25"/>
    </row>
    <row r="815" spans="3:4" x14ac:dyDescent="0.2">
      <c r="C815" s="25"/>
      <c r="D815" s="25"/>
    </row>
    <row r="816" spans="3:4" x14ac:dyDescent="0.2">
      <c r="C816" s="25"/>
      <c r="D816" s="25"/>
    </row>
    <row r="817" spans="3:4" x14ac:dyDescent="0.2">
      <c r="C817" s="25"/>
      <c r="D817" s="25"/>
    </row>
    <row r="818" spans="3:4" x14ac:dyDescent="0.2">
      <c r="C818" s="25"/>
      <c r="D818" s="25"/>
    </row>
    <row r="819" spans="3:4" x14ac:dyDescent="0.2">
      <c r="C819" s="25"/>
      <c r="D819" s="25"/>
    </row>
    <row r="820" spans="3:4" x14ac:dyDescent="0.2">
      <c r="C820" s="25"/>
      <c r="D820" s="25"/>
    </row>
    <row r="821" spans="3:4" x14ac:dyDescent="0.2">
      <c r="C821" s="25"/>
      <c r="D821" s="25"/>
    </row>
    <row r="822" spans="3:4" x14ac:dyDescent="0.2">
      <c r="C822" s="25"/>
      <c r="D822" s="25"/>
    </row>
    <row r="823" spans="3:4" x14ac:dyDescent="0.2">
      <c r="C823" s="25"/>
      <c r="D823" s="25"/>
    </row>
    <row r="824" spans="3:4" x14ac:dyDescent="0.2">
      <c r="C824" s="25"/>
      <c r="D824" s="25"/>
    </row>
    <row r="825" spans="3:4" x14ac:dyDescent="0.2">
      <c r="C825" s="25"/>
      <c r="D825" s="25"/>
    </row>
    <row r="826" spans="3:4" x14ac:dyDescent="0.2">
      <c r="C826" s="25"/>
      <c r="D826" s="25"/>
    </row>
    <row r="827" spans="3:4" x14ac:dyDescent="0.2">
      <c r="C827" s="25"/>
      <c r="D827" s="25"/>
    </row>
    <row r="828" spans="3:4" x14ac:dyDescent="0.2">
      <c r="C828" s="25"/>
      <c r="D828" s="25"/>
    </row>
    <row r="829" spans="3:4" x14ac:dyDescent="0.2">
      <c r="C829" s="25"/>
      <c r="D829" s="25"/>
    </row>
    <row r="830" spans="3:4" x14ac:dyDescent="0.2">
      <c r="C830" s="25"/>
      <c r="D830" s="25"/>
    </row>
    <row r="831" spans="3:4" x14ac:dyDescent="0.2">
      <c r="C831" s="25"/>
      <c r="D831" s="25"/>
    </row>
    <row r="832" spans="3:4" x14ac:dyDescent="0.2">
      <c r="C832" s="25"/>
      <c r="D832" s="25"/>
    </row>
    <row r="833" spans="3:4" x14ac:dyDescent="0.2">
      <c r="C833" s="25"/>
      <c r="D833" s="25"/>
    </row>
    <row r="834" spans="3:4" x14ac:dyDescent="0.2">
      <c r="C834" s="25"/>
      <c r="D834" s="25"/>
    </row>
    <row r="835" spans="3:4" x14ac:dyDescent="0.2">
      <c r="C835" s="25"/>
      <c r="D835" s="25"/>
    </row>
    <row r="836" spans="3:4" x14ac:dyDescent="0.2">
      <c r="C836" s="25"/>
      <c r="D836" s="25"/>
    </row>
    <row r="837" spans="3:4" x14ac:dyDescent="0.2">
      <c r="C837" s="25"/>
      <c r="D837" s="25"/>
    </row>
    <row r="838" spans="3:4" x14ac:dyDescent="0.2">
      <c r="C838" s="25"/>
      <c r="D838" s="25"/>
    </row>
    <row r="839" spans="3:4" x14ac:dyDescent="0.2">
      <c r="C839" s="25"/>
      <c r="D839" s="25"/>
    </row>
    <row r="840" spans="3:4" x14ac:dyDescent="0.2">
      <c r="C840" s="25"/>
      <c r="D840" s="25"/>
    </row>
    <row r="841" spans="3:4" x14ac:dyDescent="0.2">
      <c r="C841" s="25"/>
      <c r="D841" s="25"/>
    </row>
    <row r="842" spans="3:4" x14ac:dyDescent="0.2">
      <c r="C842" s="25"/>
      <c r="D842" s="25"/>
    </row>
    <row r="843" spans="3:4" x14ac:dyDescent="0.2">
      <c r="C843" s="25"/>
      <c r="D843" s="25"/>
    </row>
    <row r="844" spans="3:4" x14ac:dyDescent="0.2">
      <c r="C844" s="25"/>
      <c r="D844" s="25"/>
    </row>
    <row r="845" spans="3:4" x14ac:dyDescent="0.2">
      <c r="C845" s="25"/>
      <c r="D845" s="25"/>
    </row>
    <row r="846" spans="3:4" x14ac:dyDescent="0.2">
      <c r="C846" s="25"/>
      <c r="D846" s="25"/>
    </row>
    <row r="847" spans="3:4" x14ac:dyDescent="0.2">
      <c r="C847" s="25"/>
      <c r="D847" s="25"/>
    </row>
    <row r="848" spans="3:4" x14ac:dyDescent="0.2">
      <c r="C848" s="25"/>
      <c r="D848" s="25"/>
    </row>
    <row r="849" spans="3:4" x14ac:dyDescent="0.2">
      <c r="C849" s="25"/>
      <c r="D849" s="25"/>
    </row>
    <row r="850" spans="3:4" x14ac:dyDescent="0.2">
      <c r="C850" s="25"/>
      <c r="D850" s="25"/>
    </row>
    <row r="851" spans="3:4" x14ac:dyDescent="0.2">
      <c r="C851" s="25"/>
      <c r="D851" s="25"/>
    </row>
    <row r="852" spans="3:4" x14ac:dyDescent="0.2">
      <c r="C852" s="25"/>
      <c r="D852" s="25"/>
    </row>
    <row r="853" spans="3:4" x14ac:dyDescent="0.2">
      <c r="C853" s="25"/>
      <c r="D853" s="25"/>
    </row>
    <row r="854" spans="3:4" x14ac:dyDescent="0.2">
      <c r="C854" s="25"/>
      <c r="D854" s="25"/>
    </row>
    <row r="855" spans="3:4" x14ac:dyDescent="0.2">
      <c r="C855" s="25"/>
      <c r="D855" s="25"/>
    </row>
    <row r="856" spans="3:4" x14ac:dyDescent="0.2">
      <c r="C856" s="25"/>
      <c r="D856" s="25"/>
    </row>
    <row r="857" spans="3:4" x14ac:dyDescent="0.2">
      <c r="C857" s="25"/>
      <c r="D857" s="25"/>
    </row>
    <row r="858" spans="3:4" x14ac:dyDescent="0.2">
      <c r="C858" s="25"/>
      <c r="D858" s="25"/>
    </row>
    <row r="859" spans="3:4" x14ac:dyDescent="0.2">
      <c r="C859" s="25"/>
      <c r="D859" s="25"/>
    </row>
    <row r="860" spans="3:4" x14ac:dyDescent="0.2">
      <c r="C860" s="25"/>
      <c r="D860" s="25"/>
    </row>
    <row r="861" spans="3:4" x14ac:dyDescent="0.2">
      <c r="C861" s="25"/>
      <c r="D861" s="25"/>
    </row>
    <row r="862" spans="3:4" x14ac:dyDescent="0.2">
      <c r="C862" s="25"/>
      <c r="D862" s="25"/>
    </row>
    <row r="863" spans="3:4" x14ac:dyDescent="0.2">
      <c r="C863" s="25"/>
      <c r="D863" s="25"/>
    </row>
    <row r="864" spans="3:4" x14ac:dyDescent="0.2">
      <c r="C864" s="25"/>
      <c r="D864" s="25"/>
    </row>
    <row r="865" spans="3:4" x14ac:dyDescent="0.2">
      <c r="C865" s="25"/>
      <c r="D865" s="25"/>
    </row>
    <row r="866" spans="3:4" x14ac:dyDescent="0.2">
      <c r="C866" s="25"/>
      <c r="D866" s="25"/>
    </row>
    <row r="867" spans="3:4" x14ac:dyDescent="0.2">
      <c r="C867" s="25"/>
      <c r="D867" s="25"/>
    </row>
    <row r="868" spans="3:4" x14ac:dyDescent="0.2">
      <c r="C868" s="25"/>
      <c r="D868" s="25"/>
    </row>
    <row r="869" spans="3:4" x14ac:dyDescent="0.2">
      <c r="C869" s="25"/>
      <c r="D869" s="25"/>
    </row>
    <row r="870" spans="3:4" x14ac:dyDescent="0.2">
      <c r="C870" s="25"/>
      <c r="D870" s="25"/>
    </row>
    <row r="871" spans="3:4" x14ac:dyDescent="0.2">
      <c r="C871" s="25"/>
      <c r="D871" s="25"/>
    </row>
    <row r="872" spans="3:4" x14ac:dyDescent="0.2">
      <c r="C872" s="25"/>
      <c r="D872" s="25"/>
    </row>
    <row r="873" spans="3:4" x14ac:dyDescent="0.2">
      <c r="C873" s="25"/>
      <c r="D873" s="25"/>
    </row>
    <row r="874" spans="3:4" x14ac:dyDescent="0.2">
      <c r="C874" s="25"/>
      <c r="D874" s="25"/>
    </row>
    <row r="875" spans="3:4" x14ac:dyDescent="0.2">
      <c r="C875" s="25"/>
      <c r="D875" s="25"/>
    </row>
    <row r="876" spans="3:4" x14ac:dyDescent="0.2">
      <c r="C876" s="25"/>
      <c r="D876" s="25"/>
    </row>
    <row r="877" spans="3:4" x14ac:dyDescent="0.2">
      <c r="C877" s="25"/>
      <c r="D877" s="25"/>
    </row>
    <row r="878" spans="3:4" x14ac:dyDescent="0.2">
      <c r="C878" s="25"/>
      <c r="D878" s="25"/>
    </row>
    <row r="879" spans="3:4" x14ac:dyDescent="0.2">
      <c r="C879" s="25"/>
      <c r="D879" s="25"/>
    </row>
    <row r="880" spans="3:4" x14ac:dyDescent="0.2">
      <c r="C880" s="25"/>
      <c r="D880" s="25"/>
    </row>
    <row r="881" spans="3:4" x14ac:dyDescent="0.2">
      <c r="C881" s="25"/>
      <c r="D881" s="25"/>
    </row>
    <row r="882" spans="3:4" x14ac:dyDescent="0.2">
      <c r="C882" s="25"/>
      <c r="D882" s="25"/>
    </row>
    <row r="883" spans="3:4" x14ac:dyDescent="0.2">
      <c r="C883" s="25"/>
      <c r="D883" s="25"/>
    </row>
    <row r="884" spans="3:4" x14ac:dyDescent="0.2">
      <c r="C884" s="25"/>
      <c r="D884" s="25"/>
    </row>
    <row r="885" spans="3:4" x14ac:dyDescent="0.2">
      <c r="C885" s="25"/>
      <c r="D885" s="25"/>
    </row>
    <row r="886" spans="3:4" x14ac:dyDescent="0.2">
      <c r="C886" s="25"/>
      <c r="D886" s="25"/>
    </row>
    <row r="887" spans="3:4" x14ac:dyDescent="0.2">
      <c r="C887" s="25"/>
      <c r="D887" s="25"/>
    </row>
    <row r="888" spans="3:4" x14ac:dyDescent="0.2">
      <c r="C888" s="25"/>
      <c r="D888" s="25"/>
    </row>
    <row r="889" spans="3:4" x14ac:dyDescent="0.2">
      <c r="C889" s="25"/>
      <c r="D889" s="25"/>
    </row>
    <row r="890" spans="3:4" x14ac:dyDescent="0.2">
      <c r="C890" s="25"/>
      <c r="D890" s="25"/>
    </row>
    <row r="891" spans="3:4" x14ac:dyDescent="0.2">
      <c r="C891" s="25"/>
      <c r="D891" s="25"/>
    </row>
    <row r="892" spans="3:4" x14ac:dyDescent="0.2">
      <c r="C892" s="25"/>
      <c r="D892" s="25"/>
    </row>
    <row r="893" spans="3:4" x14ac:dyDescent="0.2">
      <c r="C893" s="25"/>
      <c r="D893" s="25"/>
    </row>
    <row r="894" spans="3:4" x14ac:dyDescent="0.2">
      <c r="C894" s="25"/>
      <c r="D894" s="25"/>
    </row>
    <row r="895" spans="3:4" x14ac:dyDescent="0.2">
      <c r="C895" s="25"/>
      <c r="D895" s="25"/>
    </row>
    <row r="896" spans="3:4" x14ac:dyDescent="0.2">
      <c r="C896" s="25"/>
      <c r="D896" s="25"/>
    </row>
    <row r="897" spans="3:4" x14ac:dyDescent="0.2">
      <c r="C897" s="25"/>
      <c r="D897" s="25"/>
    </row>
    <row r="898" spans="3:4" x14ac:dyDescent="0.2">
      <c r="C898" s="25"/>
      <c r="D898" s="25"/>
    </row>
    <row r="899" spans="3:4" x14ac:dyDescent="0.2">
      <c r="C899" s="25"/>
      <c r="D899" s="25"/>
    </row>
    <row r="900" spans="3:4" x14ac:dyDescent="0.2">
      <c r="C900" s="25"/>
      <c r="D900" s="25"/>
    </row>
    <row r="901" spans="3:4" x14ac:dyDescent="0.2">
      <c r="C901" s="25"/>
      <c r="D901" s="25"/>
    </row>
    <row r="902" spans="3:4" x14ac:dyDescent="0.2">
      <c r="C902" s="25"/>
      <c r="D902" s="25"/>
    </row>
    <row r="903" spans="3:4" x14ac:dyDescent="0.2">
      <c r="C903" s="25"/>
      <c r="D903" s="25"/>
    </row>
    <row r="904" spans="3:4" x14ac:dyDescent="0.2">
      <c r="C904" s="25"/>
      <c r="D904" s="25"/>
    </row>
    <row r="905" spans="3:4" x14ac:dyDescent="0.2">
      <c r="C905" s="25"/>
      <c r="D905" s="25"/>
    </row>
    <row r="906" spans="3:4" x14ac:dyDescent="0.2">
      <c r="C906" s="25"/>
      <c r="D906" s="25"/>
    </row>
    <row r="907" spans="3:4" x14ac:dyDescent="0.2">
      <c r="C907" s="25"/>
      <c r="D907" s="25"/>
    </row>
    <row r="908" spans="3:4" x14ac:dyDescent="0.2">
      <c r="C908" s="25"/>
      <c r="D908" s="25"/>
    </row>
    <row r="909" spans="3:4" x14ac:dyDescent="0.2">
      <c r="C909" s="25"/>
      <c r="D909" s="25"/>
    </row>
    <row r="910" spans="3:4" x14ac:dyDescent="0.2">
      <c r="C910" s="25"/>
      <c r="D910" s="25"/>
    </row>
    <row r="911" spans="3:4" x14ac:dyDescent="0.2">
      <c r="C911" s="25"/>
      <c r="D911" s="25"/>
    </row>
    <row r="912" spans="3:4" x14ac:dyDescent="0.2">
      <c r="C912" s="25"/>
      <c r="D912" s="25"/>
    </row>
    <row r="913" spans="3:4" x14ac:dyDescent="0.2">
      <c r="C913" s="25"/>
      <c r="D913" s="25"/>
    </row>
    <row r="914" spans="3:4" x14ac:dyDescent="0.2">
      <c r="C914" s="25"/>
      <c r="D914" s="25"/>
    </row>
    <row r="915" spans="3:4" x14ac:dyDescent="0.2">
      <c r="C915" s="25"/>
      <c r="D915" s="25"/>
    </row>
    <row r="916" spans="3:4" x14ac:dyDescent="0.2">
      <c r="C916" s="25"/>
      <c r="D916" s="25"/>
    </row>
    <row r="917" spans="3:4" x14ac:dyDescent="0.2">
      <c r="C917" s="25"/>
      <c r="D917" s="25"/>
    </row>
    <row r="918" spans="3:4" x14ac:dyDescent="0.2">
      <c r="C918" s="25"/>
      <c r="D918" s="25"/>
    </row>
    <row r="919" spans="3:4" x14ac:dyDescent="0.2">
      <c r="C919" s="25"/>
      <c r="D919" s="25"/>
    </row>
    <row r="920" spans="3:4" x14ac:dyDescent="0.2">
      <c r="C920" s="25"/>
      <c r="D920" s="25"/>
    </row>
    <row r="921" spans="3:4" x14ac:dyDescent="0.2">
      <c r="C921" s="25"/>
      <c r="D921" s="25"/>
    </row>
    <row r="922" spans="3:4" x14ac:dyDescent="0.2">
      <c r="C922" s="25"/>
      <c r="D922" s="25"/>
    </row>
    <row r="923" spans="3:4" x14ac:dyDescent="0.2">
      <c r="C923" s="25"/>
      <c r="D923" s="25"/>
    </row>
    <row r="924" spans="3:4" x14ac:dyDescent="0.2">
      <c r="C924" s="25"/>
      <c r="D924" s="25"/>
    </row>
    <row r="925" spans="3:4" x14ac:dyDescent="0.2">
      <c r="C925" s="25"/>
      <c r="D925" s="25"/>
    </row>
    <row r="926" spans="3:4" x14ac:dyDescent="0.2">
      <c r="C926" s="25"/>
      <c r="D926" s="25"/>
    </row>
    <row r="927" spans="3:4" x14ac:dyDescent="0.2">
      <c r="C927" s="25"/>
      <c r="D927" s="25"/>
    </row>
    <row r="928" spans="3:4" x14ac:dyDescent="0.2">
      <c r="C928" s="25"/>
      <c r="D928" s="25"/>
    </row>
    <row r="929" spans="3:4" x14ac:dyDescent="0.2">
      <c r="C929" s="25"/>
      <c r="D929" s="25"/>
    </row>
    <row r="930" spans="3:4" x14ac:dyDescent="0.2">
      <c r="C930" s="25"/>
      <c r="D930" s="25"/>
    </row>
    <row r="931" spans="3:4" x14ac:dyDescent="0.2">
      <c r="C931" s="25"/>
      <c r="D931" s="25"/>
    </row>
    <row r="932" spans="3:4" x14ac:dyDescent="0.2">
      <c r="C932" s="25"/>
      <c r="D932" s="25"/>
    </row>
    <row r="933" spans="3:4" x14ac:dyDescent="0.2">
      <c r="C933" s="25"/>
      <c r="D933" s="25"/>
    </row>
    <row r="934" spans="3:4" x14ac:dyDescent="0.2">
      <c r="C934" s="25"/>
      <c r="D934" s="25"/>
    </row>
    <row r="935" spans="3:4" x14ac:dyDescent="0.2">
      <c r="C935" s="25"/>
      <c r="D935" s="25"/>
    </row>
    <row r="936" spans="3:4" x14ac:dyDescent="0.2">
      <c r="C936" s="25"/>
      <c r="D936" s="25"/>
    </row>
    <row r="937" spans="3:4" x14ac:dyDescent="0.2">
      <c r="C937" s="25"/>
      <c r="D937" s="25"/>
    </row>
    <row r="938" spans="3:4" x14ac:dyDescent="0.2">
      <c r="C938" s="25"/>
      <c r="D938" s="25"/>
    </row>
    <row r="939" spans="3:4" x14ac:dyDescent="0.2">
      <c r="C939" s="25"/>
      <c r="D939" s="25"/>
    </row>
    <row r="940" spans="3:4" x14ac:dyDescent="0.2">
      <c r="C940" s="25"/>
      <c r="D940" s="25"/>
    </row>
    <row r="941" spans="3:4" x14ac:dyDescent="0.2">
      <c r="C941" s="25"/>
      <c r="D941" s="25"/>
    </row>
    <row r="942" spans="3:4" x14ac:dyDescent="0.2">
      <c r="C942" s="25"/>
      <c r="D942" s="25"/>
    </row>
    <row r="943" spans="3:4" x14ac:dyDescent="0.2">
      <c r="C943" s="25"/>
      <c r="D943" s="25"/>
    </row>
    <row r="944" spans="3:4" x14ac:dyDescent="0.2">
      <c r="C944" s="25"/>
      <c r="D944" s="25"/>
    </row>
    <row r="945" spans="3:4" x14ac:dyDescent="0.2">
      <c r="C945" s="25"/>
      <c r="D945" s="25"/>
    </row>
    <row r="946" spans="3:4" x14ac:dyDescent="0.2">
      <c r="C946" s="25"/>
      <c r="D946" s="25"/>
    </row>
    <row r="947" spans="3:4" x14ac:dyDescent="0.2">
      <c r="C947" s="25"/>
      <c r="D947" s="25"/>
    </row>
    <row r="948" spans="3:4" x14ac:dyDescent="0.2">
      <c r="C948" s="25"/>
      <c r="D948" s="25"/>
    </row>
    <row r="949" spans="3:4" x14ac:dyDescent="0.2">
      <c r="C949" s="25"/>
      <c r="D949" s="25"/>
    </row>
    <row r="950" spans="3:4" x14ac:dyDescent="0.2">
      <c r="C950" s="25"/>
      <c r="D950" s="25"/>
    </row>
    <row r="951" spans="3:4" x14ac:dyDescent="0.2">
      <c r="C951" s="25"/>
      <c r="D951" s="25"/>
    </row>
    <row r="952" spans="3:4" x14ac:dyDescent="0.2">
      <c r="C952" s="25"/>
      <c r="D952" s="25"/>
    </row>
    <row r="953" spans="3:4" x14ac:dyDescent="0.2">
      <c r="C953" s="25"/>
      <c r="D953" s="25"/>
    </row>
    <row r="954" spans="3:4" x14ac:dyDescent="0.2">
      <c r="C954" s="25"/>
      <c r="D954" s="25"/>
    </row>
    <row r="955" spans="3:4" x14ac:dyDescent="0.2">
      <c r="C955" s="25"/>
      <c r="D955" s="25"/>
    </row>
    <row r="956" spans="3:4" x14ac:dyDescent="0.2">
      <c r="C956" s="25"/>
      <c r="D956" s="25"/>
    </row>
    <row r="957" spans="3:4" x14ac:dyDescent="0.2">
      <c r="C957" s="25"/>
      <c r="D957" s="25"/>
    </row>
    <row r="958" spans="3:4" x14ac:dyDescent="0.2">
      <c r="C958" s="25"/>
      <c r="D958" s="25"/>
    </row>
    <row r="959" spans="3:4" x14ac:dyDescent="0.2">
      <c r="C959" s="25"/>
      <c r="D959" s="25"/>
    </row>
    <row r="960" spans="3:4" x14ac:dyDescent="0.2">
      <c r="C960" s="25"/>
      <c r="D960" s="25"/>
    </row>
    <row r="961" spans="3:4" x14ac:dyDescent="0.2">
      <c r="C961" s="25"/>
      <c r="D961" s="25"/>
    </row>
    <row r="962" spans="3:4" x14ac:dyDescent="0.2">
      <c r="C962" s="25"/>
      <c r="D962" s="25"/>
    </row>
    <row r="963" spans="3:4" x14ac:dyDescent="0.2">
      <c r="C963" s="25"/>
      <c r="D963" s="25"/>
    </row>
    <row r="964" spans="3:4" x14ac:dyDescent="0.2">
      <c r="C964" s="25"/>
      <c r="D964" s="25"/>
    </row>
    <row r="965" spans="3:4" x14ac:dyDescent="0.2">
      <c r="C965" s="25"/>
      <c r="D965" s="25"/>
    </row>
    <row r="966" spans="3:4" x14ac:dyDescent="0.2">
      <c r="C966" s="25"/>
      <c r="D966" s="25"/>
    </row>
    <row r="967" spans="3:4" x14ac:dyDescent="0.2">
      <c r="C967" s="25"/>
      <c r="D967" s="25"/>
    </row>
    <row r="968" spans="3:4" x14ac:dyDescent="0.2">
      <c r="C968" s="25"/>
      <c r="D968" s="25"/>
    </row>
    <row r="969" spans="3:4" x14ac:dyDescent="0.2">
      <c r="C969" s="25"/>
      <c r="D969" s="25"/>
    </row>
    <row r="970" spans="3:4" x14ac:dyDescent="0.2">
      <c r="C970" s="25"/>
      <c r="D970" s="25"/>
    </row>
    <row r="971" spans="3:4" x14ac:dyDescent="0.2">
      <c r="C971" s="25"/>
      <c r="D971" s="25"/>
    </row>
    <row r="972" spans="3:4" x14ac:dyDescent="0.2">
      <c r="C972" s="25"/>
      <c r="D972" s="25"/>
    </row>
    <row r="973" spans="3:4" x14ac:dyDescent="0.2">
      <c r="C973" s="25"/>
      <c r="D973" s="25"/>
    </row>
    <row r="974" spans="3:4" x14ac:dyDescent="0.2">
      <c r="C974" s="25"/>
      <c r="D974" s="25"/>
    </row>
    <row r="975" spans="3:4" x14ac:dyDescent="0.2">
      <c r="C975" s="25"/>
      <c r="D975" s="25"/>
    </row>
    <row r="976" spans="3:4" x14ac:dyDescent="0.2">
      <c r="C976" s="25"/>
      <c r="D976" s="25"/>
    </row>
    <row r="977" spans="3:4" x14ac:dyDescent="0.2">
      <c r="C977" s="25"/>
      <c r="D977" s="25"/>
    </row>
    <row r="978" spans="3:4" x14ac:dyDescent="0.2">
      <c r="C978" s="25"/>
      <c r="D978" s="25"/>
    </row>
    <row r="979" spans="3:4" x14ac:dyDescent="0.2">
      <c r="C979" s="25"/>
      <c r="D979" s="25"/>
    </row>
    <row r="980" spans="3:4" x14ac:dyDescent="0.2">
      <c r="C980" s="25"/>
      <c r="D980" s="25"/>
    </row>
    <row r="981" spans="3:4" x14ac:dyDescent="0.2">
      <c r="C981" s="25"/>
      <c r="D981" s="25"/>
    </row>
    <row r="982" spans="3:4" x14ac:dyDescent="0.2">
      <c r="C982" s="25"/>
      <c r="D982" s="25"/>
    </row>
    <row r="983" spans="3:4" x14ac:dyDescent="0.2">
      <c r="C983" s="25"/>
      <c r="D983" s="25"/>
    </row>
    <row r="984" spans="3:4" x14ac:dyDescent="0.2">
      <c r="C984" s="25"/>
      <c r="D984" s="25"/>
    </row>
    <row r="985" spans="3:4" x14ac:dyDescent="0.2">
      <c r="C985" s="25"/>
      <c r="D985" s="25"/>
    </row>
    <row r="986" spans="3:4" x14ac:dyDescent="0.2">
      <c r="C986" s="25"/>
      <c r="D986" s="25"/>
    </row>
    <row r="987" spans="3:4" x14ac:dyDescent="0.2">
      <c r="C987" s="25"/>
      <c r="D987" s="25"/>
    </row>
    <row r="988" spans="3:4" x14ac:dyDescent="0.2">
      <c r="C988" s="25"/>
      <c r="D988" s="25"/>
    </row>
    <row r="989" spans="3:4" x14ac:dyDescent="0.2">
      <c r="C989" s="25"/>
      <c r="D989" s="25"/>
    </row>
    <row r="990" spans="3:4" x14ac:dyDescent="0.2">
      <c r="C990" s="25"/>
      <c r="D990" s="25"/>
    </row>
    <row r="991" spans="3:4" x14ac:dyDescent="0.2">
      <c r="C991" s="25"/>
      <c r="D991" s="25"/>
    </row>
    <row r="992" spans="3:4" x14ac:dyDescent="0.2">
      <c r="C992" s="25"/>
      <c r="D992" s="25"/>
    </row>
    <row r="993" spans="3:4" x14ac:dyDescent="0.2">
      <c r="C993" s="25"/>
      <c r="D993" s="25"/>
    </row>
    <row r="994" spans="3:4" x14ac:dyDescent="0.2">
      <c r="C994" s="25"/>
      <c r="D994" s="25"/>
    </row>
    <row r="995" spans="3:4" x14ac:dyDescent="0.2">
      <c r="C995" s="25"/>
      <c r="D995" s="25"/>
    </row>
    <row r="996" spans="3:4" x14ac:dyDescent="0.2">
      <c r="C996" s="25"/>
      <c r="D996" s="25"/>
    </row>
    <row r="997" spans="3:4" x14ac:dyDescent="0.2">
      <c r="C997" s="25"/>
      <c r="D997" s="25"/>
    </row>
    <row r="998" spans="3:4" x14ac:dyDescent="0.2">
      <c r="C998" s="25"/>
      <c r="D998" s="25"/>
    </row>
    <row r="999" spans="3:4" x14ac:dyDescent="0.2">
      <c r="C999" s="25"/>
      <c r="D999" s="25"/>
    </row>
    <row r="1000" spans="3:4" x14ac:dyDescent="0.2">
      <c r="C1000" s="25"/>
      <c r="D1000" s="25"/>
    </row>
    <row r="1001" spans="3:4" x14ac:dyDescent="0.2">
      <c r="C1001" s="25"/>
      <c r="D1001" s="25"/>
    </row>
    <row r="1002" spans="3:4" x14ac:dyDescent="0.2">
      <c r="C1002" s="25"/>
      <c r="D1002" s="25"/>
    </row>
    <row r="1003" spans="3:4" x14ac:dyDescent="0.2">
      <c r="C1003" s="25"/>
      <c r="D1003" s="25"/>
    </row>
    <row r="1004" spans="3:4" x14ac:dyDescent="0.2">
      <c r="C1004" s="25"/>
      <c r="D1004" s="25"/>
    </row>
    <row r="1005" spans="3:4" x14ac:dyDescent="0.2">
      <c r="C1005" s="25"/>
      <c r="D1005" s="25"/>
    </row>
    <row r="1006" spans="3:4" x14ac:dyDescent="0.2">
      <c r="C1006" s="25"/>
      <c r="D1006" s="25"/>
    </row>
    <row r="1007" spans="3:4" x14ac:dyDescent="0.2">
      <c r="C1007" s="25"/>
      <c r="D1007" s="25"/>
    </row>
    <row r="1008" spans="3:4" x14ac:dyDescent="0.2">
      <c r="C1008" s="25"/>
      <c r="D1008" s="25"/>
    </row>
    <row r="1009" spans="3:4" x14ac:dyDescent="0.2">
      <c r="C1009" s="25"/>
      <c r="D1009" s="25"/>
    </row>
    <row r="1010" spans="3:4" x14ac:dyDescent="0.2">
      <c r="C1010" s="25"/>
      <c r="D1010" s="25"/>
    </row>
    <row r="1011" spans="3:4" x14ac:dyDescent="0.2">
      <c r="C1011" s="25"/>
      <c r="D1011" s="25"/>
    </row>
    <row r="1012" spans="3:4" x14ac:dyDescent="0.2">
      <c r="C1012" s="25"/>
      <c r="D1012" s="25"/>
    </row>
    <row r="1013" spans="3:4" x14ac:dyDescent="0.2">
      <c r="C1013" s="25"/>
      <c r="D1013" s="25"/>
    </row>
    <row r="1014" spans="3:4" x14ac:dyDescent="0.2">
      <c r="C1014" s="25"/>
      <c r="D1014" s="25"/>
    </row>
    <row r="1015" spans="3:4" x14ac:dyDescent="0.2">
      <c r="C1015" s="25"/>
      <c r="D1015" s="25"/>
    </row>
    <row r="1016" spans="3:4" x14ac:dyDescent="0.2">
      <c r="C1016" s="25"/>
      <c r="D1016" s="25"/>
    </row>
    <row r="1017" spans="3:4" x14ac:dyDescent="0.2">
      <c r="C1017" s="25"/>
      <c r="D1017" s="25"/>
    </row>
    <row r="1018" spans="3:4" x14ac:dyDescent="0.2">
      <c r="C1018" s="25"/>
      <c r="D1018" s="25"/>
    </row>
    <row r="1019" spans="3:4" x14ac:dyDescent="0.2">
      <c r="C1019" s="25"/>
      <c r="D1019" s="25"/>
    </row>
    <row r="1020" spans="3:4" x14ac:dyDescent="0.2">
      <c r="C1020" s="25"/>
      <c r="D1020" s="25"/>
    </row>
    <row r="1021" spans="3:4" x14ac:dyDescent="0.2">
      <c r="C1021" s="25"/>
      <c r="D1021" s="25"/>
    </row>
    <row r="1022" spans="3:4" x14ac:dyDescent="0.2">
      <c r="C1022" s="25"/>
      <c r="D1022" s="25"/>
    </row>
    <row r="1023" spans="3:4" x14ac:dyDescent="0.2">
      <c r="C1023" s="25"/>
      <c r="D1023" s="25"/>
    </row>
    <row r="1024" spans="3:4" x14ac:dyDescent="0.2">
      <c r="C1024" s="25"/>
      <c r="D1024" s="25"/>
    </row>
    <row r="1025" spans="3:4" x14ac:dyDescent="0.2">
      <c r="C1025" s="25"/>
      <c r="D1025" s="25"/>
    </row>
    <row r="1026" spans="3:4" x14ac:dyDescent="0.2">
      <c r="C1026" s="25"/>
      <c r="D1026" s="25"/>
    </row>
    <row r="1027" spans="3:4" x14ac:dyDescent="0.2">
      <c r="C1027" s="25"/>
      <c r="D1027" s="25"/>
    </row>
    <row r="1028" spans="3:4" x14ac:dyDescent="0.2">
      <c r="C1028" s="25"/>
      <c r="D1028" s="25"/>
    </row>
    <row r="1029" spans="3:4" x14ac:dyDescent="0.2">
      <c r="C1029" s="25"/>
      <c r="D1029" s="25"/>
    </row>
    <row r="1030" spans="3:4" x14ac:dyDescent="0.2">
      <c r="C1030" s="25"/>
      <c r="D1030" s="25"/>
    </row>
    <row r="1031" spans="3:4" x14ac:dyDescent="0.2">
      <c r="C1031" s="25"/>
      <c r="D1031" s="25"/>
    </row>
    <row r="1032" spans="3:4" x14ac:dyDescent="0.2">
      <c r="C1032" s="25"/>
      <c r="D1032" s="25"/>
    </row>
    <row r="1033" spans="3:4" x14ac:dyDescent="0.2">
      <c r="C1033" s="25"/>
      <c r="D1033" s="25"/>
    </row>
    <row r="1034" spans="3:4" x14ac:dyDescent="0.2">
      <c r="C1034" s="25"/>
      <c r="D1034" s="25"/>
    </row>
    <row r="1035" spans="3:4" x14ac:dyDescent="0.2">
      <c r="C1035" s="25"/>
      <c r="D1035" s="25"/>
    </row>
    <row r="1036" spans="3:4" x14ac:dyDescent="0.2">
      <c r="C1036" s="25"/>
      <c r="D1036" s="25"/>
    </row>
    <row r="1037" spans="3:4" x14ac:dyDescent="0.2">
      <c r="C1037" s="25"/>
      <c r="D1037" s="25"/>
    </row>
    <row r="1038" spans="3:4" x14ac:dyDescent="0.2">
      <c r="C1038" s="25"/>
      <c r="D1038" s="25"/>
    </row>
    <row r="1039" spans="3:4" x14ac:dyDescent="0.2">
      <c r="C1039" s="25"/>
      <c r="D1039" s="25"/>
    </row>
    <row r="1040" spans="3:4" x14ac:dyDescent="0.2">
      <c r="C1040" s="25"/>
      <c r="D1040" s="25"/>
    </row>
    <row r="1041" spans="3:4" x14ac:dyDescent="0.2">
      <c r="C1041" s="25"/>
      <c r="D1041" s="25"/>
    </row>
    <row r="1042" spans="3:4" x14ac:dyDescent="0.2">
      <c r="C1042" s="25"/>
      <c r="D1042" s="25"/>
    </row>
    <row r="1043" spans="3:4" x14ac:dyDescent="0.2">
      <c r="C1043" s="25"/>
      <c r="D1043" s="25"/>
    </row>
    <row r="1044" spans="3:4" x14ac:dyDescent="0.2">
      <c r="C1044" s="25"/>
      <c r="D1044" s="25"/>
    </row>
    <row r="1045" spans="3:4" x14ac:dyDescent="0.2">
      <c r="C1045" s="25"/>
      <c r="D1045" s="25"/>
    </row>
    <row r="1046" spans="3:4" x14ac:dyDescent="0.2">
      <c r="C1046" s="25"/>
      <c r="D1046" s="25"/>
    </row>
    <row r="1047" spans="3:4" x14ac:dyDescent="0.2">
      <c r="C1047" s="25"/>
      <c r="D1047" s="25"/>
    </row>
    <row r="1048" spans="3:4" x14ac:dyDescent="0.2">
      <c r="C1048" s="25"/>
      <c r="D1048" s="25"/>
    </row>
    <row r="1049" spans="3:4" x14ac:dyDescent="0.2">
      <c r="C1049" s="25"/>
      <c r="D1049" s="25"/>
    </row>
    <row r="1050" spans="3:4" x14ac:dyDescent="0.2">
      <c r="C1050" s="25"/>
      <c r="D1050" s="25"/>
    </row>
    <row r="1051" spans="3:4" x14ac:dyDescent="0.2">
      <c r="C1051" s="25"/>
      <c r="D1051" s="25"/>
    </row>
    <row r="1052" spans="3:4" x14ac:dyDescent="0.2">
      <c r="C1052" s="25"/>
      <c r="D1052" s="25"/>
    </row>
    <row r="1053" spans="3:4" x14ac:dyDescent="0.2">
      <c r="C1053" s="25"/>
      <c r="D1053" s="25"/>
    </row>
    <row r="1054" spans="3:4" x14ac:dyDescent="0.2">
      <c r="C1054" s="25"/>
      <c r="D1054" s="25"/>
    </row>
    <row r="1055" spans="3:4" x14ac:dyDescent="0.2">
      <c r="C1055" s="25"/>
      <c r="D1055" s="25"/>
    </row>
    <row r="1056" spans="3:4" x14ac:dyDescent="0.2">
      <c r="C1056" s="25"/>
      <c r="D1056" s="25"/>
    </row>
    <row r="1057" spans="3:4" x14ac:dyDescent="0.2">
      <c r="C1057" s="25"/>
      <c r="D1057" s="25"/>
    </row>
    <row r="1058" spans="3:4" x14ac:dyDescent="0.2">
      <c r="C1058" s="25"/>
      <c r="D1058" s="25"/>
    </row>
    <row r="1059" spans="3:4" x14ac:dyDescent="0.2">
      <c r="C1059" s="25"/>
      <c r="D1059" s="25"/>
    </row>
    <row r="1060" spans="3:4" x14ac:dyDescent="0.2">
      <c r="C1060" s="25"/>
      <c r="D1060" s="25"/>
    </row>
    <row r="1061" spans="3:4" x14ac:dyDescent="0.2">
      <c r="C1061" s="25"/>
      <c r="D1061" s="25"/>
    </row>
    <row r="1062" spans="3:4" x14ac:dyDescent="0.2">
      <c r="C1062" s="25"/>
      <c r="D1062" s="25"/>
    </row>
    <row r="1063" spans="3:4" x14ac:dyDescent="0.2">
      <c r="C1063" s="25"/>
      <c r="D1063" s="25"/>
    </row>
    <row r="1064" spans="3:4" x14ac:dyDescent="0.2">
      <c r="C1064" s="25"/>
      <c r="D1064" s="25"/>
    </row>
    <row r="1065" spans="3:4" x14ac:dyDescent="0.2">
      <c r="C1065" s="25"/>
      <c r="D1065" s="25"/>
    </row>
    <row r="1066" spans="3:4" x14ac:dyDescent="0.2">
      <c r="C1066" s="25"/>
      <c r="D1066" s="25"/>
    </row>
    <row r="1067" spans="3:4" x14ac:dyDescent="0.2">
      <c r="C1067" s="25"/>
      <c r="D1067" s="25"/>
    </row>
    <row r="1068" spans="3:4" x14ac:dyDescent="0.2">
      <c r="C1068" s="25"/>
      <c r="D1068" s="25"/>
    </row>
    <row r="1069" spans="3:4" x14ac:dyDescent="0.2">
      <c r="C1069" s="25"/>
      <c r="D1069" s="25"/>
    </row>
    <row r="1070" spans="3:4" x14ac:dyDescent="0.2">
      <c r="C1070" s="25"/>
      <c r="D1070" s="25"/>
    </row>
    <row r="1071" spans="3:4" x14ac:dyDescent="0.2">
      <c r="C1071" s="25"/>
      <c r="D1071" s="25"/>
    </row>
    <row r="1072" spans="3:4" x14ac:dyDescent="0.2">
      <c r="C1072" s="25"/>
      <c r="D1072" s="25"/>
    </row>
    <row r="1073" spans="3:4" x14ac:dyDescent="0.2">
      <c r="C1073" s="25"/>
      <c r="D1073" s="25"/>
    </row>
    <row r="1074" spans="3:4" x14ac:dyDescent="0.2">
      <c r="C1074" s="25"/>
      <c r="D1074" s="25"/>
    </row>
    <row r="1075" spans="3:4" x14ac:dyDescent="0.2">
      <c r="C1075" s="25"/>
      <c r="D1075" s="25"/>
    </row>
    <row r="1076" spans="3:4" x14ac:dyDescent="0.2">
      <c r="C1076" s="25"/>
      <c r="D1076" s="25"/>
    </row>
    <row r="1077" spans="3:4" x14ac:dyDescent="0.2">
      <c r="C1077" s="25"/>
      <c r="D1077" s="25"/>
    </row>
    <row r="1078" spans="3:4" x14ac:dyDescent="0.2">
      <c r="C1078" s="25"/>
      <c r="D1078" s="25"/>
    </row>
    <row r="1079" spans="3:4" x14ac:dyDescent="0.2">
      <c r="C1079" s="25"/>
      <c r="D1079" s="25"/>
    </row>
    <row r="1080" spans="3:4" x14ac:dyDescent="0.2">
      <c r="C1080" s="25"/>
      <c r="D1080" s="25"/>
    </row>
    <row r="1081" spans="3:4" x14ac:dyDescent="0.2">
      <c r="C1081" s="25"/>
      <c r="D1081" s="25"/>
    </row>
    <row r="1082" spans="3:4" x14ac:dyDescent="0.2">
      <c r="C1082" s="25"/>
      <c r="D1082" s="25"/>
    </row>
    <row r="1083" spans="3:4" x14ac:dyDescent="0.2">
      <c r="C1083" s="25"/>
      <c r="D1083" s="25"/>
    </row>
    <row r="1084" spans="3:4" x14ac:dyDescent="0.2">
      <c r="C1084" s="25"/>
      <c r="D1084" s="25"/>
    </row>
    <row r="1085" spans="3:4" x14ac:dyDescent="0.2">
      <c r="C1085" s="25"/>
      <c r="D1085" s="25"/>
    </row>
    <row r="1086" spans="3:4" x14ac:dyDescent="0.2">
      <c r="C1086" s="25"/>
      <c r="D1086" s="25"/>
    </row>
    <row r="1087" spans="3:4" x14ac:dyDescent="0.2">
      <c r="C1087" s="25"/>
      <c r="D1087" s="25"/>
    </row>
    <row r="1088" spans="3:4" x14ac:dyDescent="0.2">
      <c r="C1088" s="25"/>
      <c r="D1088" s="25"/>
    </row>
    <row r="1089" spans="3:4" x14ac:dyDescent="0.2">
      <c r="C1089" s="25"/>
      <c r="D1089" s="25"/>
    </row>
    <row r="1090" spans="3:4" x14ac:dyDescent="0.2">
      <c r="C1090" s="25"/>
      <c r="D1090" s="25"/>
    </row>
    <row r="1091" spans="3:4" x14ac:dyDescent="0.2">
      <c r="C1091" s="25"/>
      <c r="D1091" s="25"/>
    </row>
    <row r="1092" spans="3:4" x14ac:dyDescent="0.2">
      <c r="C1092" s="25"/>
      <c r="D1092" s="25"/>
    </row>
    <row r="1093" spans="3:4" x14ac:dyDescent="0.2">
      <c r="C1093" s="25"/>
      <c r="D1093" s="25"/>
    </row>
    <row r="1094" spans="3:4" x14ac:dyDescent="0.2">
      <c r="C1094" s="25"/>
      <c r="D1094" s="25"/>
    </row>
    <row r="1095" spans="3:4" x14ac:dyDescent="0.2">
      <c r="C1095" s="25"/>
      <c r="D1095" s="25"/>
    </row>
    <row r="1096" spans="3:4" x14ac:dyDescent="0.2">
      <c r="C1096" s="25"/>
      <c r="D1096" s="25"/>
    </row>
    <row r="1097" spans="3:4" x14ac:dyDescent="0.2">
      <c r="C1097" s="25"/>
      <c r="D1097" s="25"/>
    </row>
    <row r="1098" spans="3:4" x14ac:dyDescent="0.2">
      <c r="C1098" s="25"/>
      <c r="D1098" s="25"/>
    </row>
    <row r="1099" spans="3:4" x14ac:dyDescent="0.2">
      <c r="C1099" s="25"/>
      <c r="D1099" s="25"/>
    </row>
    <row r="1100" spans="3:4" x14ac:dyDescent="0.2">
      <c r="C1100" s="25"/>
      <c r="D1100" s="25"/>
    </row>
    <row r="1101" spans="3:4" x14ac:dyDescent="0.2">
      <c r="C1101" s="25"/>
      <c r="D1101" s="25"/>
    </row>
    <row r="1102" spans="3:4" x14ac:dyDescent="0.2">
      <c r="C1102" s="25"/>
      <c r="D1102" s="25"/>
    </row>
    <row r="1103" spans="3:4" x14ac:dyDescent="0.2">
      <c r="C1103" s="25"/>
      <c r="D1103" s="25"/>
    </row>
    <row r="1104" spans="3:4" x14ac:dyDescent="0.2">
      <c r="C1104" s="25"/>
      <c r="D1104" s="25"/>
    </row>
    <row r="1105" spans="3:4" x14ac:dyDescent="0.2">
      <c r="C1105" s="25"/>
      <c r="D1105" s="25"/>
    </row>
    <row r="1106" spans="3:4" x14ac:dyDescent="0.2">
      <c r="C1106" s="25"/>
      <c r="D1106" s="25"/>
    </row>
    <row r="1107" spans="3:4" x14ac:dyDescent="0.2">
      <c r="C1107" s="25"/>
      <c r="D1107" s="25"/>
    </row>
    <row r="1108" spans="3:4" x14ac:dyDescent="0.2">
      <c r="C1108" s="25"/>
      <c r="D1108" s="25"/>
    </row>
    <row r="1109" spans="3:4" x14ac:dyDescent="0.2">
      <c r="C1109" s="25"/>
      <c r="D1109" s="25"/>
    </row>
    <row r="1110" spans="3:4" x14ac:dyDescent="0.2">
      <c r="C1110" s="25"/>
      <c r="D1110" s="25"/>
    </row>
    <row r="1111" spans="3:4" x14ac:dyDescent="0.2">
      <c r="C1111" s="25"/>
      <c r="D1111" s="25"/>
    </row>
    <row r="1112" spans="3:4" x14ac:dyDescent="0.2">
      <c r="C1112" s="25"/>
      <c r="D1112" s="25"/>
    </row>
    <row r="1113" spans="3:4" x14ac:dyDescent="0.2">
      <c r="C1113" s="25"/>
      <c r="D1113" s="25"/>
    </row>
    <row r="1114" spans="3:4" x14ac:dyDescent="0.2">
      <c r="C1114" s="25"/>
      <c r="D1114" s="25"/>
    </row>
    <row r="1115" spans="3:4" x14ac:dyDescent="0.2">
      <c r="C1115" s="25"/>
      <c r="D1115" s="25"/>
    </row>
    <row r="1116" spans="3:4" x14ac:dyDescent="0.2">
      <c r="C1116" s="25"/>
      <c r="D1116" s="25"/>
    </row>
    <row r="1117" spans="3:4" x14ac:dyDescent="0.2">
      <c r="C1117" s="25"/>
      <c r="D1117" s="25"/>
    </row>
    <row r="1118" spans="3:4" x14ac:dyDescent="0.2">
      <c r="C1118" s="25"/>
      <c r="D1118" s="25"/>
    </row>
    <row r="1119" spans="3:4" x14ac:dyDescent="0.2">
      <c r="C1119" s="25"/>
      <c r="D1119" s="25"/>
    </row>
    <row r="1120" spans="3:4" x14ac:dyDescent="0.2">
      <c r="C1120" s="25"/>
      <c r="D1120" s="25"/>
    </row>
    <row r="1121" spans="3:4" x14ac:dyDescent="0.2">
      <c r="C1121" s="25"/>
      <c r="D1121" s="25"/>
    </row>
    <row r="1122" spans="3:4" x14ac:dyDescent="0.2">
      <c r="C1122" s="25"/>
      <c r="D1122" s="25"/>
    </row>
    <row r="1123" spans="3:4" x14ac:dyDescent="0.2">
      <c r="C1123" s="25"/>
      <c r="D1123" s="25"/>
    </row>
    <row r="1124" spans="3:4" x14ac:dyDescent="0.2">
      <c r="C1124" s="25"/>
      <c r="D1124" s="25"/>
    </row>
    <row r="1125" spans="3:4" x14ac:dyDescent="0.2">
      <c r="C1125" s="25"/>
      <c r="D1125" s="25"/>
    </row>
    <row r="1126" spans="3:4" x14ac:dyDescent="0.2">
      <c r="C1126" s="25"/>
      <c r="D1126" s="25"/>
    </row>
    <row r="1127" spans="3:4" x14ac:dyDescent="0.2">
      <c r="C1127" s="25"/>
      <c r="D1127" s="25"/>
    </row>
    <row r="1128" spans="3:4" x14ac:dyDescent="0.2">
      <c r="C1128" s="25"/>
      <c r="D1128" s="25"/>
    </row>
    <row r="1129" spans="3:4" x14ac:dyDescent="0.2">
      <c r="C1129" s="25"/>
      <c r="D1129" s="25"/>
    </row>
    <row r="1130" spans="3:4" x14ac:dyDescent="0.2">
      <c r="C1130" s="25"/>
      <c r="D1130" s="25"/>
    </row>
    <row r="1131" spans="3:4" x14ac:dyDescent="0.2">
      <c r="C1131" s="25"/>
      <c r="D1131" s="25"/>
    </row>
    <row r="1132" spans="3:4" x14ac:dyDescent="0.2">
      <c r="C1132" s="25"/>
      <c r="D1132" s="25"/>
    </row>
    <row r="1133" spans="3:4" x14ac:dyDescent="0.2">
      <c r="C1133" s="25"/>
      <c r="D1133" s="25"/>
    </row>
    <row r="1134" spans="3:4" x14ac:dyDescent="0.2">
      <c r="C1134" s="25"/>
      <c r="D1134" s="25"/>
    </row>
    <row r="1135" spans="3:4" x14ac:dyDescent="0.2">
      <c r="C1135" s="25"/>
      <c r="D1135" s="25"/>
    </row>
    <row r="1136" spans="3:4" x14ac:dyDescent="0.2">
      <c r="C1136" s="25"/>
      <c r="D1136" s="25"/>
    </row>
    <row r="1137" spans="3:4" x14ac:dyDescent="0.2">
      <c r="C1137" s="25"/>
      <c r="D1137" s="25"/>
    </row>
    <row r="1138" spans="3:4" x14ac:dyDescent="0.2">
      <c r="C1138" s="25"/>
      <c r="D1138" s="25"/>
    </row>
    <row r="1139" spans="3:4" x14ac:dyDescent="0.2">
      <c r="C1139" s="25"/>
      <c r="D1139" s="25"/>
    </row>
    <row r="1140" spans="3:4" x14ac:dyDescent="0.2">
      <c r="C1140" s="25"/>
      <c r="D1140" s="25"/>
    </row>
    <row r="1141" spans="3:4" x14ac:dyDescent="0.2">
      <c r="C1141" s="25"/>
      <c r="D1141" s="25"/>
    </row>
    <row r="1142" spans="3:4" x14ac:dyDescent="0.2">
      <c r="C1142" s="25"/>
      <c r="D1142" s="25"/>
    </row>
    <row r="1143" spans="3:4" x14ac:dyDescent="0.2">
      <c r="C1143" s="25"/>
      <c r="D1143" s="25"/>
    </row>
    <row r="1144" spans="3:4" x14ac:dyDescent="0.2">
      <c r="C1144" s="25"/>
      <c r="D1144" s="25"/>
    </row>
    <row r="1145" spans="3:4" x14ac:dyDescent="0.2">
      <c r="C1145" s="25"/>
      <c r="D1145" s="25"/>
    </row>
    <row r="1146" spans="3:4" x14ac:dyDescent="0.2">
      <c r="C1146" s="25"/>
      <c r="D1146" s="25"/>
    </row>
    <row r="1147" spans="3:4" x14ac:dyDescent="0.2">
      <c r="C1147" s="25"/>
      <c r="D1147" s="25"/>
    </row>
    <row r="1148" spans="3:4" x14ac:dyDescent="0.2">
      <c r="C1148" s="25"/>
      <c r="D1148" s="25"/>
    </row>
    <row r="1149" spans="3:4" x14ac:dyDescent="0.2">
      <c r="C1149" s="25"/>
      <c r="D1149" s="25"/>
    </row>
    <row r="1150" spans="3:4" x14ac:dyDescent="0.2">
      <c r="C1150" s="25"/>
      <c r="D1150" s="25"/>
    </row>
    <row r="1151" spans="3:4" x14ac:dyDescent="0.2">
      <c r="C1151" s="25"/>
      <c r="D1151" s="25"/>
    </row>
    <row r="1152" spans="3:4" x14ac:dyDescent="0.2">
      <c r="C1152" s="25"/>
      <c r="D1152" s="25"/>
    </row>
    <row r="1153" spans="3:4" x14ac:dyDescent="0.2">
      <c r="C1153" s="25"/>
      <c r="D1153" s="25"/>
    </row>
    <row r="1154" spans="3:4" x14ac:dyDescent="0.2">
      <c r="C1154" s="25"/>
      <c r="D1154" s="25"/>
    </row>
    <row r="1155" spans="3:4" x14ac:dyDescent="0.2">
      <c r="C1155" s="25"/>
      <c r="D1155" s="25"/>
    </row>
    <row r="1156" spans="3:4" x14ac:dyDescent="0.2">
      <c r="C1156" s="25"/>
      <c r="D1156" s="25"/>
    </row>
    <row r="1157" spans="3:4" x14ac:dyDescent="0.2">
      <c r="C1157" s="25"/>
      <c r="D1157" s="25"/>
    </row>
    <row r="1158" spans="3:4" x14ac:dyDescent="0.2">
      <c r="C1158" s="25"/>
      <c r="D1158" s="25"/>
    </row>
    <row r="1159" spans="3:4" x14ac:dyDescent="0.2">
      <c r="C1159" s="25"/>
      <c r="D1159" s="25"/>
    </row>
    <row r="1160" spans="3:4" x14ac:dyDescent="0.2">
      <c r="C1160" s="25"/>
      <c r="D1160" s="25"/>
    </row>
    <row r="1161" spans="3:4" x14ac:dyDescent="0.2">
      <c r="C1161" s="25"/>
      <c r="D1161" s="25"/>
    </row>
    <row r="1162" spans="3:4" x14ac:dyDescent="0.2">
      <c r="C1162" s="25"/>
      <c r="D1162" s="25"/>
    </row>
    <row r="1163" spans="3:4" x14ac:dyDescent="0.2">
      <c r="C1163" s="25"/>
      <c r="D1163" s="25"/>
    </row>
    <row r="1164" spans="3:4" x14ac:dyDescent="0.2">
      <c r="C1164" s="25"/>
      <c r="D1164" s="25"/>
    </row>
    <row r="1165" spans="3:4" x14ac:dyDescent="0.2">
      <c r="C1165" s="25"/>
      <c r="D1165" s="25"/>
    </row>
    <row r="1166" spans="3:4" x14ac:dyDescent="0.2">
      <c r="C1166" s="25"/>
      <c r="D1166" s="25"/>
    </row>
    <row r="1167" spans="3:4" x14ac:dyDescent="0.2">
      <c r="C1167" s="25"/>
      <c r="D1167" s="25"/>
    </row>
    <row r="1168" spans="3:4" x14ac:dyDescent="0.2">
      <c r="C1168" s="25"/>
      <c r="D1168" s="25"/>
    </row>
    <row r="1169" spans="3:4" x14ac:dyDescent="0.2">
      <c r="C1169" s="25"/>
      <c r="D1169" s="25"/>
    </row>
    <row r="1170" spans="3:4" x14ac:dyDescent="0.2">
      <c r="C1170" s="25"/>
      <c r="D1170" s="25"/>
    </row>
    <row r="1171" spans="3:4" x14ac:dyDescent="0.2">
      <c r="C1171" s="25"/>
      <c r="D1171" s="25"/>
    </row>
    <row r="1172" spans="3:4" x14ac:dyDescent="0.2">
      <c r="C1172" s="25"/>
      <c r="D1172" s="25"/>
    </row>
    <row r="1173" spans="3:4" x14ac:dyDescent="0.2">
      <c r="C1173" s="25"/>
      <c r="D1173" s="25"/>
    </row>
    <row r="1174" spans="3:4" x14ac:dyDescent="0.2">
      <c r="C1174" s="25"/>
      <c r="D1174" s="25"/>
    </row>
    <row r="1175" spans="3:4" x14ac:dyDescent="0.2">
      <c r="C1175" s="25"/>
      <c r="D1175" s="25"/>
    </row>
    <row r="1176" spans="3:4" x14ac:dyDescent="0.2">
      <c r="C1176" s="25"/>
      <c r="D1176" s="25"/>
    </row>
    <row r="1177" spans="3:4" x14ac:dyDescent="0.2">
      <c r="C1177" s="25"/>
      <c r="D1177" s="25"/>
    </row>
    <row r="1178" spans="3:4" x14ac:dyDescent="0.2">
      <c r="C1178" s="25"/>
      <c r="D1178" s="25"/>
    </row>
    <row r="1179" spans="3:4" x14ac:dyDescent="0.2">
      <c r="C1179" s="25"/>
      <c r="D1179" s="25"/>
    </row>
    <row r="1180" spans="3:4" x14ac:dyDescent="0.2">
      <c r="C1180" s="25"/>
      <c r="D1180" s="25"/>
    </row>
    <row r="1181" spans="3:4" x14ac:dyDescent="0.2">
      <c r="C1181" s="25"/>
      <c r="D1181" s="25"/>
    </row>
    <row r="1182" spans="3:4" x14ac:dyDescent="0.2">
      <c r="C1182" s="25"/>
      <c r="D1182" s="25"/>
    </row>
    <row r="1183" spans="3:4" x14ac:dyDescent="0.2">
      <c r="C1183" s="25"/>
      <c r="D1183" s="25"/>
    </row>
    <row r="1184" spans="3:4" x14ac:dyDescent="0.2">
      <c r="C1184" s="25"/>
      <c r="D1184" s="25"/>
    </row>
    <row r="1185" spans="3:4" x14ac:dyDescent="0.2">
      <c r="C1185" s="25"/>
      <c r="D1185" s="25"/>
    </row>
    <row r="1186" spans="3:4" x14ac:dyDescent="0.2">
      <c r="C1186" s="25"/>
      <c r="D1186" s="25"/>
    </row>
    <row r="1187" spans="3:4" x14ac:dyDescent="0.2">
      <c r="C1187" s="25"/>
      <c r="D1187" s="25"/>
    </row>
    <row r="1188" spans="3:4" x14ac:dyDescent="0.2">
      <c r="C1188" s="25"/>
      <c r="D1188" s="25"/>
    </row>
    <row r="1189" spans="3:4" x14ac:dyDescent="0.2">
      <c r="C1189" s="25"/>
      <c r="D1189" s="25"/>
    </row>
    <row r="1190" spans="3:4" x14ac:dyDescent="0.2">
      <c r="C1190" s="25"/>
      <c r="D1190" s="25"/>
    </row>
    <row r="1191" spans="3:4" x14ac:dyDescent="0.2">
      <c r="C1191" s="25"/>
      <c r="D1191" s="25"/>
    </row>
    <row r="1192" spans="3:4" x14ac:dyDescent="0.2">
      <c r="C1192" s="25"/>
      <c r="D1192" s="25"/>
    </row>
    <row r="1193" spans="3:4" x14ac:dyDescent="0.2">
      <c r="C1193" s="25"/>
      <c r="D1193" s="25"/>
    </row>
    <row r="1194" spans="3:4" x14ac:dyDescent="0.2">
      <c r="C1194" s="25"/>
      <c r="D1194" s="25"/>
    </row>
    <row r="1195" spans="3:4" x14ac:dyDescent="0.2">
      <c r="C1195" s="25"/>
      <c r="D1195" s="25"/>
    </row>
    <row r="1196" spans="3:4" x14ac:dyDescent="0.2">
      <c r="C1196" s="25"/>
      <c r="D1196" s="25"/>
    </row>
    <row r="1197" spans="3:4" x14ac:dyDescent="0.2">
      <c r="C1197" s="25"/>
      <c r="D1197" s="25"/>
    </row>
    <row r="1198" spans="3:4" x14ac:dyDescent="0.2">
      <c r="C1198" s="25"/>
      <c r="D1198" s="25"/>
    </row>
    <row r="1199" spans="3:4" x14ac:dyDescent="0.2">
      <c r="C1199" s="25"/>
      <c r="D1199" s="25"/>
    </row>
    <row r="1200" spans="3:4" x14ac:dyDescent="0.2">
      <c r="C1200" s="25"/>
      <c r="D1200" s="25"/>
    </row>
    <row r="1201" spans="3:4" x14ac:dyDescent="0.2">
      <c r="C1201" s="25"/>
      <c r="D1201" s="25"/>
    </row>
    <row r="1202" spans="3:4" x14ac:dyDescent="0.2">
      <c r="C1202" s="25"/>
      <c r="D1202" s="25"/>
    </row>
    <row r="1203" spans="3:4" x14ac:dyDescent="0.2">
      <c r="C1203" s="25"/>
      <c r="D1203" s="25"/>
    </row>
    <row r="1204" spans="3:4" x14ac:dyDescent="0.2">
      <c r="C1204" s="25"/>
      <c r="D1204" s="25"/>
    </row>
    <row r="1205" spans="3:4" x14ac:dyDescent="0.2">
      <c r="C1205" s="25"/>
      <c r="D1205" s="25"/>
    </row>
    <row r="1206" spans="3:4" x14ac:dyDescent="0.2">
      <c r="C1206" s="25"/>
      <c r="D1206" s="25"/>
    </row>
    <row r="1207" spans="3:4" x14ac:dyDescent="0.2">
      <c r="C1207" s="25"/>
      <c r="D1207" s="25"/>
    </row>
    <row r="1208" spans="3:4" x14ac:dyDescent="0.2">
      <c r="C1208" s="25"/>
      <c r="D1208" s="25"/>
    </row>
    <row r="1209" spans="3:4" x14ac:dyDescent="0.2">
      <c r="C1209" s="25"/>
      <c r="D1209" s="25"/>
    </row>
    <row r="1210" spans="3:4" x14ac:dyDescent="0.2">
      <c r="C1210" s="25"/>
      <c r="D1210" s="25"/>
    </row>
    <row r="1211" spans="3:4" x14ac:dyDescent="0.2">
      <c r="C1211" s="25"/>
      <c r="D1211" s="25"/>
    </row>
    <row r="1212" spans="3:4" x14ac:dyDescent="0.2">
      <c r="C1212" s="25"/>
      <c r="D1212" s="25"/>
    </row>
    <row r="1213" spans="3:4" x14ac:dyDescent="0.2">
      <c r="C1213" s="25"/>
      <c r="D1213" s="25"/>
    </row>
    <row r="1214" spans="3:4" x14ac:dyDescent="0.2">
      <c r="C1214" s="25"/>
      <c r="D1214" s="25"/>
    </row>
    <row r="1215" spans="3:4" x14ac:dyDescent="0.2">
      <c r="C1215" s="25"/>
      <c r="D1215" s="25"/>
    </row>
    <row r="1216" spans="3:4" x14ac:dyDescent="0.2">
      <c r="C1216" s="25"/>
      <c r="D1216" s="25"/>
    </row>
    <row r="1217" spans="3:4" x14ac:dyDescent="0.2">
      <c r="C1217" s="25"/>
      <c r="D1217" s="25"/>
    </row>
    <row r="1218" spans="3:4" x14ac:dyDescent="0.2">
      <c r="C1218" s="25"/>
      <c r="D1218" s="25"/>
    </row>
    <row r="1219" spans="3:4" x14ac:dyDescent="0.2">
      <c r="C1219" s="25"/>
      <c r="D1219" s="25"/>
    </row>
    <row r="1220" spans="3:4" x14ac:dyDescent="0.2">
      <c r="C1220" s="25"/>
      <c r="D1220" s="25"/>
    </row>
    <row r="1221" spans="3:4" x14ac:dyDescent="0.2">
      <c r="C1221" s="25"/>
      <c r="D1221" s="25"/>
    </row>
    <row r="1222" spans="3:4" x14ac:dyDescent="0.2">
      <c r="C1222" s="25"/>
      <c r="D1222" s="25"/>
    </row>
    <row r="1223" spans="3:4" x14ac:dyDescent="0.2">
      <c r="C1223" s="25"/>
      <c r="D1223" s="25"/>
    </row>
    <row r="1224" spans="3:4" x14ac:dyDescent="0.2">
      <c r="C1224" s="25"/>
      <c r="D1224" s="25"/>
    </row>
    <row r="1225" spans="3:4" x14ac:dyDescent="0.2">
      <c r="C1225" s="25"/>
      <c r="D1225" s="25"/>
    </row>
    <row r="1226" spans="3:4" x14ac:dyDescent="0.2">
      <c r="C1226" s="25"/>
      <c r="D1226" s="25"/>
    </row>
    <row r="1227" spans="3:4" x14ac:dyDescent="0.2">
      <c r="C1227" s="25"/>
      <c r="D1227" s="25"/>
    </row>
    <row r="1228" spans="3:4" x14ac:dyDescent="0.2">
      <c r="C1228" s="25"/>
      <c r="D1228" s="25"/>
    </row>
    <row r="1229" spans="3:4" x14ac:dyDescent="0.2">
      <c r="C1229" s="25"/>
      <c r="D1229" s="25"/>
    </row>
    <row r="1230" spans="3:4" x14ac:dyDescent="0.2">
      <c r="C1230" s="25"/>
      <c r="D1230" s="25"/>
    </row>
    <row r="1231" spans="3:4" x14ac:dyDescent="0.2">
      <c r="C1231" s="25"/>
      <c r="D1231" s="25"/>
    </row>
    <row r="1232" spans="3:4" x14ac:dyDescent="0.2">
      <c r="C1232" s="25"/>
      <c r="D1232" s="25"/>
    </row>
    <row r="1233" spans="3:4" x14ac:dyDescent="0.2">
      <c r="C1233" s="25"/>
      <c r="D1233" s="25"/>
    </row>
    <row r="1234" spans="3:4" x14ac:dyDescent="0.2">
      <c r="C1234" s="25"/>
      <c r="D1234" s="25"/>
    </row>
    <row r="1235" spans="3:4" x14ac:dyDescent="0.2">
      <c r="C1235" s="25"/>
      <c r="D1235" s="25"/>
    </row>
    <row r="1236" spans="3:4" x14ac:dyDescent="0.2">
      <c r="C1236" s="25"/>
      <c r="D1236" s="25"/>
    </row>
    <row r="1237" spans="3:4" x14ac:dyDescent="0.2">
      <c r="C1237" s="25"/>
      <c r="D1237" s="25"/>
    </row>
    <row r="1238" spans="3:4" x14ac:dyDescent="0.2">
      <c r="C1238" s="25"/>
      <c r="D1238" s="25"/>
    </row>
    <row r="1239" spans="3:4" x14ac:dyDescent="0.2">
      <c r="C1239" s="25"/>
      <c r="D1239" s="25"/>
    </row>
    <row r="1240" spans="3:4" x14ac:dyDescent="0.2">
      <c r="C1240" s="25"/>
      <c r="D1240" s="25"/>
    </row>
    <row r="1241" spans="3:4" x14ac:dyDescent="0.2">
      <c r="C1241" s="25"/>
      <c r="D1241" s="25"/>
    </row>
    <row r="1242" spans="3:4" x14ac:dyDescent="0.2">
      <c r="C1242" s="25"/>
      <c r="D1242" s="25"/>
    </row>
    <row r="1243" spans="3:4" x14ac:dyDescent="0.2">
      <c r="C1243" s="25"/>
      <c r="D1243" s="25"/>
    </row>
    <row r="1244" spans="3:4" x14ac:dyDescent="0.2">
      <c r="C1244" s="25"/>
      <c r="D1244" s="25"/>
    </row>
    <row r="1245" spans="3:4" x14ac:dyDescent="0.2">
      <c r="C1245" s="25"/>
      <c r="D1245" s="25"/>
    </row>
    <row r="1246" spans="3:4" x14ac:dyDescent="0.2">
      <c r="C1246" s="25"/>
      <c r="D1246" s="25"/>
    </row>
    <row r="1247" spans="3:4" x14ac:dyDescent="0.2">
      <c r="C1247" s="25"/>
      <c r="D1247" s="25"/>
    </row>
    <row r="1248" spans="3:4" x14ac:dyDescent="0.2">
      <c r="C1248" s="25"/>
      <c r="D1248" s="25"/>
    </row>
    <row r="1249" spans="3:4" x14ac:dyDescent="0.2">
      <c r="C1249" s="25"/>
      <c r="D1249" s="25"/>
    </row>
    <row r="1250" spans="3:4" x14ac:dyDescent="0.2">
      <c r="C1250" s="25"/>
      <c r="D1250" s="25"/>
    </row>
    <row r="1251" spans="3:4" x14ac:dyDescent="0.2">
      <c r="C1251" s="25"/>
      <c r="D1251" s="25"/>
    </row>
    <row r="1252" spans="3:4" x14ac:dyDescent="0.2">
      <c r="C1252" s="25"/>
      <c r="D1252" s="25"/>
    </row>
    <row r="1253" spans="3:4" x14ac:dyDescent="0.2">
      <c r="C1253" s="25"/>
      <c r="D1253" s="25"/>
    </row>
    <row r="1254" spans="3:4" x14ac:dyDescent="0.2">
      <c r="C1254" s="25"/>
      <c r="D1254" s="25"/>
    </row>
    <row r="1255" spans="3:4" x14ac:dyDescent="0.2">
      <c r="C1255" s="25"/>
      <c r="D1255" s="25"/>
    </row>
    <row r="1256" spans="3:4" x14ac:dyDescent="0.2">
      <c r="C1256" s="25"/>
      <c r="D1256" s="25"/>
    </row>
    <row r="1257" spans="3:4" x14ac:dyDescent="0.2">
      <c r="C1257" s="25"/>
      <c r="D1257" s="25"/>
    </row>
    <row r="1258" spans="3:4" x14ac:dyDescent="0.2">
      <c r="C1258" s="25"/>
      <c r="D1258" s="25"/>
    </row>
    <row r="1259" spans="3:4" x14ac:dyDescent="0.2">
      <c r="C1259" s="25"/>
      <c r="D1259" s="25"/>
    </row>
    <row r="1260" spans="3:4" x14ac:dyDescent="0.2">
      <c r="C1260" s="25"/>
      <c r="D1260" s="25"/>
    </row>
    <row r="1261" spans="3:4" x14ac:dyDescent="0.2">
      <c r="C1261" s="25"/>
      <c r="D1261" s="25"/>
    </row>
    <row r="1262" spans="3:4" x14ac:dyDescent="0.2">
      <c r="C1262" s="25"/>
      <c r="D1262" s="25"/>
    </row>
    <row r="1263" spans="3:4" x14ac:dyDescent="0.2">
      <c r="C1263" s="25"/>
      <c r="D1263" s="25"/>
    </row>
    <row r="1264" spans="3:4" x14ac:dyDescent="0.2">
      <c r="C1264" s="25"/>
      <c r="D1264" s="25"/>
    </row>
    <row r="1265" spans="3:4" x14ac:dyDescent="0.2">
      <c r="C1265" s="25"/>
      <c r="D1265" s="25"/>
    </row>
    <row r="1266" spans="3:4" x14ac:dyDescent="0.2">
      <c r="C1266" s="25"/>
      <c r="D1266" s="25"/>
    </row>
    <row r="1267" spans="3:4" x14ac:dyDescent="0.2">
      <c r="C1267" s="25"/>
      <c r="D1267" s="25"/>
    </row>
    <row r="1268" spans="3:4" x14ac:dyDescent="0.2">
      <c r="C1268" s="25"/>
      <c r="D1268" s="25"/>
    </row>
    <row r="1269" spans="3:4" x14ac:dyDescent="0.2">
      <c r="C1269" s="25"/>
      <c r="D1269" s="25"/>
    </row>
    <row r="1270" spans="3:4" x14ac:dyDescent="0.2">
      <c r="C1270" s="25"/>
      <c r="D1270" s="25"/>
    </row>
    <row r="1271" spans="3:4" x14ac:dyDescent="0.2">
      <c r="C1271" s="25"/>
      <c r="D1271" s="25"/>
    </row>
    <row r="1272" spans="3:4" x14ac:dyDescent="0.2">
      <c r="C1272" s="25"/>
      <c r="D1272" s="25"/>
    </row>
    <row r="1273" spans="3:4" x14ac:dyDescent="0.2">
      <c r="C1273" s="25"/>
      <c r="D1273" s="25"/>
    </row>
    <row r="1274" spans="3:4" x14ac:dyDescent="0.2">
      <c r="C1274" s="25"/>
      <c r="D1274" s="25"/>
    </row>
    <row r="1275" spans="3:4" x14ac:dyDescent="0.2">
      <c r="C1275" s="25"/>
      <c r="D1275" s="25"/>
    </row>
    <row r="1276" spans="3:4" x14ac:dyDescent="0.2">
      <c r="C1276" s="25"/>
      <c r="D1276" s="25"/>
    </row>
    <row r="1277" spans="3:4" x14ac:dyDescent="0.2">
      <c r="C1277" s="25"/>
      <c r="D1277" s="25"/>
    </row>
    <row r="1278" spans="3:4" x14ac:dyDescent="0.2">
      <c r="C1278" s="25"/>
      <c r="D1278" s="25"/>
    </row>
    <row r="1279" spans="3:4" x14ac:dyDescent="0.2">
      <c r="C1279" s="25"/>
      <c r="D1279" s="25"/>
    </row>
    <row r="1280" spans="3:4" x14ac:dyDescent="0.2">
      <c r="C1280" s="25"/>
      <c r="D1280" s="25"/>
    </row>
    <row r="1281" spans="3:4" x14ac:dyDescent="0.2">
      <c r="C1281" s="25"/>
      <c r="D1281" s="25"/>
    </row>
    <row r="1282" spans="3:4" x14ac:dyDescent="0.2">
      <c r="C1282" s="25"/>
      <c r="D1282" s="25"/>
    </row>
    <row r="1283" spans="3:4" x14ac:dyDescent="0.2">
      <c r="C1283" s="25"/>
      <c r="D1283" s="25"/>
    </row>
    <row r="1284" spans="3:4" x14ac:dyDescent="0.2">
      <c r="C1284" s="25"/>
      <c r="D1284" s="25"/>
    </row>
    <row r="1285" spans="3:4" x14ac:dyDescent="0.2">
      <c r="C1285" s="25"/>
      <c r="D1285" s="25"/>
    </row>
    <row r="1286" spans="3:4" x14ac:dyDescent="0.2">
      <c r="C1286" s="25"/>
      <c r="D1286" s="25"/>
    </row>
    <row r="1287" spans="3:4" x14ac:dyDescent="0.2">
      <c r="C1287" s="25"/>
      <c r="D1287" s="25"/>
    </row>
    <row r="1288" spans="3:4" x14ac:dyDescent="0.2">
      <c r="C1288" s="25"/>
      <c r="D1288" s="25"/>
    </row>
    <row r="1289" spans="3:4" x14ac:dyDescent="0.2">
      <c r="C1289" s="25"/>
      <c r="D1289" s="25"/>
    </row>
    <row r="1290" spans="3:4" x14ac:dyDescent="0.2">
      <c r="C1290" s="25"/>
      <c r="D1290" s="25"/>
    </row>
    <row r="1291" spans="3:4" x14ac:dyDescent="0.2">
      <c r="C1291" s="25"/>
      <c r="D1291" s="25"/>
    </row>
    <row r="1292" spans="3:4" x14ac:dyDescent="0.2">
      <c r="C1292" s="25"/>
      <c r="D1292" s="25"/>
    </row>
    <row r="1293" spans="3:4" x14ac:dyDescent="0.2">
      <c r="C1293" s="25"/>
      <c r="D1293" s="25"/>
    </row>
    <row r="1294" spans="3:4" x14ac:dyDescent="0.2">
      <c r="C1294" s="25"/>
      <c r="D1294" s="25"/>
    </row>
    <row r="1295" spans="3:4" x14ac:dyDescent="0.2">
      <c r="C1295" s="25"/>
      <c r="D1295" s="25"/>
    </row>
    <row r="1296" spans="3:4" x14ac:dyDescent="0.2">
      <c r="C1296" s="25"/>
      <c r="D1296" s="25"/>
    </row>
    <row r="1297" spans="3:4" x14ac:dyDescent="0.2">
      <c r="C1297" s="25"/>
      <c r="D1297" s="25"/>
    </row>
    <row r="1298" spans="3:4" x14ac:dyDescent="0.2">
      <c r="C1298" s="25"/>
      <c r="D1298" s="25"/>
    </row>
    <row r="1299" spans="3:4" x14ac:dyDescent="0.2">
      <c r="C1299" s="25"/>
      <c r="D1299" s="25"/>
    </row>
    <row r="1300" spans="3:4" x14ac:dyDescent="0.2">
      <c r="C1300" s="25"/>
      <c r="D1300" s="25"/>
    </row>
    <row r="1301" spans="3:4" x14ac:dyDescent="0.2">
      <c r="C1301" s="25"/>
      <c r="D1301" s="25"/>
    </row>
    <row r="1302" spans="3:4" x14ac:dyDescent="0.2">
      <c r="C1302" s="25"/>
      <c r="D1302" s="25"/>
    </row>
    <row r="1303" spans="3:4" x14ac:dyDescent="0.2">
      <c r="C1303" s="25"/>
      <c r="D1303" s="25"/>
    </row>
    <row r="1304" spans="3:4" x14ac:dyDescent="0.2">
      <c r="C1304" s="25"/>
      <c r="D1304" s="25"/>
    </row>
    <row r="1305" spans="3:4" x14ac:dyDescent="0.2">
      <c r="C1305" s="25"/>
      <c r="D1305" s="25"/>
    </row>
    <row r="1306" spans="3:4" x14ac:dyDescent="0.2">
      <c r="C1306" s="25"/>
      <c r="D1306" s="25"/>
    </row>
    <row r="1307" spans="3:4" x14ac:dyDescent="0.2">
      <c r="C1307" s="25"/>
      <c r="D1307" s="25"/>
    </row>
    <row r="1308" spans="3:4" x14ac:dyDescent="0.2">
      <c r="C1308" s="25"/>
      <c r="D1308" s="25"/>
    </row>
    <row r="1309" spans="3:4" x14ac:dyDescent="0.2">
      <c r="C1309" s="25"/>
      <c r="D1309" s="25"/>
    </row>
    <row r="1310" spans="3:4" x14ac:dyDescent="0.2">
      <c r="C1310" s="25"/>
      <c r="D1310" s="25"/>
    </row>
    <row r="1311" spans="3:4" x14ac:dyDescent="0.2">
      <c r="C1311" s="25"/>
      <c r="D1311" s="25"/>
    </row>
    <row r="1312" spans="3:4" x14ac:dyDescent="0.2">
      <c r="C1312" s="25"/>
      <c r="D1312" s="25"/>
    </row>
    <row r="1313" spans="3:4" x14ac:dyDescent="0.2">
      <c r="C1313" s="25"/>
      <c r="D1313" s="25"/>
    </row>
    <row r="1314" spans="3:4" x14ac:dyDescent="0.2">
      <c r="C1314" s="25"/>
      <c r="D1314" s="25"/>
    </row>
    <row r="1315" spans="3:4" x14ac:dyDescent="0.2">
      <c r="C1315" s="25"/>
      <c r="D1315" s="25"/>
    </row>
    <row r="1316" spans="3:4" x14ac:dyDescent="0.2">
      <c r="C1316" s="25"/>
      <c r="D1316" s="25"/>
    </row>
    <row r="1317" spans="3:4" x14ac:dyDescent="0.2">
      <c r="C1317" s="25"/>
      <c r="D1317" s="25"/>
    </row>
    <row r="1318" spans="3:4" x14ac:dyDescent="0.2">
      <c r="C1318" s="25"/>
      <c r="D1318" s="25"/>
    </row>
    <row r="1319" spans="3:4" x14ac:dyDescent="0.2">
      <c r="C1319" s="25"/>
      <c r="D1319" s="25"/>
    </row>
    <row r="1320" spans="3:4" x14ac:dyDescent="0.2">
      <c r="C1320" s="25"/>
      <c r="D1320" s="25"/>
    </row>
    <row r="1321" spans="3:4" x14ac:dyDescent="0.2">
      <c r="C1321" s="25"/>
      <c r="D1321" s="25"/>
    </row>
    <row r="1322" spans="3:4" x14ac:dyDescent="0.2">
      <c r="C1322" s="25"/>
      <c r="D1322" s="25"/>
    </row>
    <row r="1323" spans="3:4" x14ac:dyDescent="0.2">
      <c r="C1323" s="25"/>
      <c r="D1323" s="25"/>
    </row>
    <row r="1324" spans="3:4" x14ac:dyDescent="0.2">
      <c r="C1324" s="25"/>
      <c r="D1324" s="25"/>
    </row>
    <row r="1325" spans="3:4" x14ac:dyDescent="0.2">
      <c r="C1325" s="25"/>
      <c r="D1325" s="25"/>
    </row>
    <row r="1326" spans="3:4" x14ac:dyDescent="0.2">
      <c r="C1326" s="25"/>
      <c r="D1326" s="25"/>
    </row>
    <row r="1327" spans="3:4" x14ac:dyDescent="0.2">
      <c r="C1327" s="25"/>
      <c r="D1327" s="25"/>
    </row>
    <row r="1328" spans="3:4" x14ac:dyDescent="0.2">
      <c r="C1328" s="25"/>
      <c r="D1328" s="25"/>
    </row>
    <row r="1329" spans="3:4" x14ac:dyDescent="0.2">
      <c r="C1329" s="25"/>
      <c r="D1329" s="25"/>
    </row>
    <row r="1330" spans="3:4" x14ac:dyDescent="0.2">
      <c r="C1330" s="25"/>
      <c r="D1330" s="25"/>
    </row>
    <row r="1331" spans="3:4" x14ac:dyDescent="0.2">
      <c r="C1331" s="25"/>
      <c r="D1331" s="25"/>
    </row>
    <row r="1332" spans="3:4" x14ac:dyDescent="0.2">
      <c r="C1332" s="25"/>
      <c r="D1332" s="25"/>
    </row>
    <row r="1333" spans="3:4" x14ac:dyDescent="0.2">
      <c r="C1333" s="25"/>
      <c r="D1333" s="25"/>
    </row>
    <row r="1334" spans="3:4" x14ac:dyDescent="0.2">
      <c r="C1334" s="25"/>
      <c r="D1334" s="25"/>
    </row>
    <row r="1335" spans="3:4" x14ac:dyDescent="0.2">
      <c r="C1335" s="25"/>
      <c r="D1335" s="25"/>
    </row>
    <row r="1336" spans="3:4" x14ac:dyDescent="0.2">
      <c r="C1336" s="25"/>
      <c r="D1336" s="25"/>
    </row>
    <row r="1337" spans="3:4" x14ac:dyDescent="0.2">
      <c r="C1337" s="25"/>
      <c r="D1337" s="25"/>
    </row>
    <row r="1338" spans="3:4" x14ac:dyDescent="0.2">
      <c r="C1338" s="25"/>
      <c r="D1338" s="25"/>
    </row>
    <row r="1339" spans="3:4" x14ac:dyDescent="0.2">
      <c r="C1339" s="25"/>
      <c r="D1339" s="25"/>
    </row>
    <row r="1340" spans="3:4" x14ac:dyDescent="0.2">
      <c r="C1340" s="25"/>
      <c r="D1340" s="25"/>
    </row>
    <row r="1341" spans="3:4" x14ac:dyDescent="0.2">
      <c r="C1341" s="25"/>
      <c r="D1341" s="25"/>
    </row>
    <row r="1342" spans="3:4" x14ac:dyDescent="0.2">
      <c r="C1342" s="25"/>
      <c r="D1342" s="25"/>
    </row>
    <row r="1343" spans="3:4" x14ac:dyDescent="0.2">
      <c r="C1343" s="25"/>
      <c r="D1343" s="25"/>
    </row>
    <row r="1344" spans="3:4" x14ac:dyDescent="0.2">
      <c r="C1344" s="25"/>
      <c r="D1344" s="25"/>
    </row>
    <row r="1345" spans="3:4" x14ac:dyDescent="0.2">
      <c r="C1345" s="25"/>
      <c r="D1345" s="25"/>
    </row>
    <row r="1346" spans="3:4" x14ac:dyDescent="0.2">
      <c r="C1346" s="25"/>
      <c r="D1346" s="25"/>
    </row>
    <row r="1347" spans="3:4" x14ac:dyDescent="0.2">
      <c r="C1347" s="25"/>
      <c r="D1347" s="25"/>
    </row>
    <row r="1348" spans="3:4" x14ac:dyDescent="0.2">
      <c r="C1348" s="25"/>
      <c r="D1348" s="25"/>
    </row>
    <row r="1349" spans="3:4" x14ac:dyDescent="0.2">
      <c r="C1349" s="25"/>
      <c r="D1349" s="25"/>
    </row>
    <row r="1350" spans="3:4" x14ac:dyDescent="0.2">
      <c r="C1350" s="25"/>
      <c r="D1350" s="25"/>
    </row>
    <row r="1351" spans="3:4" x14ac:dyDescent="0.2">
      <c r="C1351" s="25"/>
      <c r="D1351" s="25"/>
    </row>
    <row r="1352" spans="3:4" x14ac:dyDescent="0.2">
      <c r="C1352" s="25"/>
      <c r="D1352" s="25"/>
    </row>
    <row r="1353" spans="3:4" x14ac:dyDescent="0.2">
      <c r="C1353" s="25"/>
      <c r="D1353" s="25"/>
    </row>
    <row r="1354" spans="3:4" x14ac:dyDescent="0.2">
      <c r="C1354" s="25"/>
      <c r="D1354" s="25"/>
    </row>
    <row r="1355" spans="3:4" x14ac:dyDescent="0.2">
      <c r="C1355" s="25"/>
      <c r="D1355" s="25"/>
    </row>
    <row r="1356" spans="3:4" x14ac:dyDescent="0.2">
      <c r="C1356" s="25"/>
      <c r="D1356" s="25"/>
    </row>
    <row r="1357" spans="3:4" x14ac:dyDescent="0.2">
      <c r="C1357" s="25"/>
      <c r="D1357" s="25"/>
    </row>
    <row r="1358" spans="3:4" x14ac:dyDescent="0.2">
      <c r="C1358" s="25"/>
      <c r="D1358" s="25"/>
    </row>
    <row r="1359" spans="3:4" x14ac:dyDescent="0.2">
      <c r="C1359" s="25"/>
      <c r="D1359" s="25"/>
    </row>
    <row r="1360" spans="3:4" x14ac:dyDescent="0.2">
      <c r="C1360" s="25"/>
      <c r="D1360" s="25"/>
    </row>
    <row r="1361" spans="3:4" x14ac:dyDescent="0.2">
      <c r="C1361" s="25"/>
      <c r="D1361" s="25"/>
    </row>
    <row r="1362" spans="3:4" x14ac:dyDescent="0.2">
      <c r="C1362" s="25"/>
      <c r="D1362" s="25"/>
    </row>
    <row r="1363" spans="3:4" x14ac:dyDescent="0.2">
      <c r="C1363" s="25"/>
      <c r="D1363" s="25"/>
    </row>
    <row r="1364" spans="3:4" x14ac:dyDescent="0.2">
      <c r="C1364" s="25"/>
      <c r="D1364" s="25"/>
    </row>
    <row r="1365" spans="3:4" x14ac:dyDescent="0.2">
      <c r="C1365" s="25"/>
      <c r="D1365" s="25"/>
    </row>
    <row r="1366" spans="3:4" x14ac:dyDescent="0.2">
      <c r="C1366" s="25"/>
      <c r="D1366" s="25"/>
    </row>
    <row r="1367" spans="3:4" x14ac:dyDescent="0.2">
      <c r="C1367" s="25"/>
      <c r="D1367" s="25"/>
    </row>
    <row r="1368" spans="3:4" x14ac:dyDescent="0.2">
      <c r="C1368" s="25"/>
      <c r="D1368" s="25"/>
    </row>
    <row r="1369" spans="3:4" x14ac:dyDescent="0.2">
      <c r="C1369" s="25"/>
      <c r="D1369" s="25"/>
    </row>
    <row r="1370" spans="3:4" x14ac:dyDescent="0.2">
      <c r="C1370" s="25"/>
      <c r="D1370" s="25"/>
    </row>
    <row r="1371" spans="3:4" x14ac:dyDescent="0.2">
      <c r="C1371" s="25"/>
      <c r="D1371" s="25"/>
    </row>
    <row r="1372" spans="3:4" x14ac:dyDescent="0.2">
      <c r="C1372" s="25"/>
      <c r="D1372" s="25"/>
    </row>
    <row r="1373" spans="3:4" x14ac:dyDescent="0.2">
      <c r="C1373" s="25"/>
      <c r="D1373" s="25"/>
    </row>
    <row r="1374" spans="3:4" x14ac:dyDescent="0.2">
      <c r="C1374" s="25"/>
      <c r="D1374" s="25"/>
    </row>
    <row r="1375" spans="3:4" x14ac:dyDescent="0.2">
      <c r="C1375" s="25"/>
      <c r="D1375" s="25"/>
    </row>
    <row r="1376" spans="3:4" x14ac:dyDescent="0.2">
      <c r="C1376" s="25"/>
      <c r="D1376" s="25"/>
    </row>
    <row r="1377" spans="3:4" x14ac:dyDescent="0.2">
      <c r="C1377" s="25"/>
      <c r="D1377" s="25"/>
    </row>
    <row r="1378" spans="3:4" x14ac:dyDescent="0.2">
      <c r="C1378" s="25"/>
      <c r="D1378" s="25"/>
    </row>
    <row r="1379" spans="3:4" x14ac:dyDescent="0.2">
      <c r="C1379" s="25"/>
      <c r="D1379" s="25"/>
    </row>
    <row r="1380" spans="3:4" x14ac:dyDescent="0.2">
      <c r="C1380" s="25"/>
      <c r="D1380" s="25"/>
    </row>
    <row r="1381" spans="3:4" x14ac:dyDescent="0.2">
      <c r="C1381" s="25"/>
      <c r="D1381" s="25"/>
    </row>
    <row r="1382" spans="3:4" x14ac:dyDescent="0.2">
      <c r="C1382" s="25"/>
      <c r="D1382" s="25"/>
    </row>
    <row r="1383" spans="3:4" x14ac:dyDescent="0.2">
      <c r="C1383" s="25"/>
      <c r="D1383" s="25"/>
    </row>
    <row r="1384" spans="3:4" x14ac:dyDescent="0.2">
      <c r="C1384" s="25"/>
      <c r="D1384" s="25"/>
    </row>
    <row r="1385" spans="3:4" x14ac:dyDescent="0.2">
      <c r="C1385" s="25"/>
      <c r="D1385" s="25"/>
    </row>
    <row r="1386" spans="3:4" x14ac:dyDescent="0.2">
      <c r="C1386" s="25"/>
      <c r="D1386" s="25"/>
    </row>
    <row r="1387" spans="3:4" x14ac:dyDescent="0.2">
      <c r="C1387" s="25"/>
      <c r="D1387" s="25"/>
    </row>
    <row r="1388" spans="3:4" x14ac:dyDescent="0.2">
      <c r="C1388" s="25"/>
      <c r="D1388" s="25"/>
    </row>
    <row r="1389" spans="3:4" x14ac:dyDescent="0.2">
      <c r="C1389" s="25"/>
      <c r="D1389" s="25"/>
    </row>
    <row r="1390" spans="3:4" x14ac:dyDescent="0.2">
      <c r="C1390" s="25"/>
      <c r="D1390" s="25"/>
    </row>
    <row r="1391" spans="3:4" x14ac:dyDescent="0.2">
      <c r="C1391" s="25"/>
      <c r="D1391" s="25"/>
    </row>
    <row r="1392" spans="3:4" x14ac:dyDescent="0.2">
      <c r="C1392" s="25"/>
      <c r="D1392" s="25"/>
    </row>
    <row r="1393" spans="3:4" x14ac:dyDescent="0.2">
      <c r="C1393" s="25"/>
      <c r="D1393" s="25"/>
    </row>
    <row r="1394" spans="3:4" x14ac:dyDescent="0.2">
      <c r="C1394" s="25"/>
      <c r="D1394" s="25"/>
    </row>
    <row r="1395" spans="3:4" x14ac:dyDescent="0.2">
      <c r="C1395" s="25"/>
      <c r="D1395" s="25"/>
    </row>
    <row r="1396" spans="3:4" x14ac:dyDescent="0.2">
      <c r="C1396" s="25"/>
      <c r="D1396" s="25"/>
    </row>
    <row r="1397" spans="3:4" x14ac:dyDescent="0.2">
      <c r="C1397" s="25"/>
      <c r="D1397" s="25"/>
    </row>
    <row r="1398" spans="3:4" x14ac:dyDescent="0.2">
      <c r="C1398" s="25"/>
      <c r="D1398" s="25"/>
    </row>
    <row r="1399" spans="3:4" x14ac:dyDescent="0.2">
      <c r="C1399" s="25"/>
      <c r="D1399" s="25"/>
    </row>
    <row r="1400" spans="3:4" x14ac:dyDescent="0.2">
      <c r="C1400" s="25"/>
      <c r="D1400" s="25"/>
    </row>
    <row r="1401" spans="3:4" x14ac:dyDescent="0.2">
      <c r="C1401" s="25"/>
      <c r="D1401" s="25"/>
    </row>
    <row r="1402" spans="3:4" x14ac:dyDescent="0.2">
      <c r="C1402" s="25"/>
      <c r="D1402" s="25"/>
    </row>
    <row r="1403" spans="3:4" x14ac:dyDescent="0.2">
      <c r="C1403" s="25"/>
      <c r="D1403" s="25"/>
    </row>
    <row r="1404" spans="3:4" x14ac:dyDescent="0.2">
      <c r="C1404" s="25"/>
      <c r="D1404" s="25"/>
    </row>
    <row r="1405" spans="3:4" x14ac:dyDescent="0.2">
      <c r="C1405" s="25"/>
      <c r="D1405" s="25"/>
    </row>
    <row r="1406" spans="3:4" x14ac:dyDescent="0.2">
      <c r="C1406" s="25"/>
      <c r="D1406" s="25"/>
    </row>
    <row r="1407" spans="3:4" x14ac:dyDescent="0.2">
      <c r="C1407" s="25"/>
      <c r="D1407" s="25"/>
    </row>
    <row r="1408" spans="3:4" x14ac:dyDescent="0.2">
      <c r="C1408" s="25"/>
      <c r="D1408" s="25"/>
    </row>
    <row r="1409" spans="3:4" x14ac:dyDescent="0.2">
      <c r="C1409" s="25"/>
      <c r="D1409" s="25"/>
    </row>
    <row r="1410" spans="3:4" x14ac:dyDescent="0.2">
      <c r="C1410" s="25"/>
      <c r="D1410" s="25"/>
    </row>
    <row r="1411" spans="3:4" x14ac:dyDescent="0.2">
      <c r="C1411" s="25"/>
      <c r="D1411" s="25"/>
    </row>
    <row r="1412" spans="3:4" x14ac:dyDescent="0.2">
      <c r="C1412" s="25"/>
      <c r="D1412" s="25"/>
    </row>
    <row r="1413" spans="3:4" x14ac:dyDescent="0.2">
      <c r="C1413" s="25"/>
      <c r="D1413" s="25"/>
    </row>
    <row r="1414" spans="3:4" x14ac:dyDescent="0.2">
      <c r="C1414" s="25"/>
      <c r="D1414" s="25"/>
    </row>
    <row r="1415" spans="3:4" x14ac:dyDescent="0.2">
      <c r="C1415" s="25"/>
      <c r="D1415" s="25"/>
    </row>
    <row r="1416" spans="3:4" x14ac:dyDescent="0.2">
      <c r="C1416" s="25"/>
      <c r="D1416" s="25"/>
    </row>
    <row r="1417" spans="3:4" x14ac:dyDescent="0.2">
      <c r="C1417" s="25"/>
      <c r="D1417" s="25"/>
    </row>
    <row r="1418" spans="3:4" x14ac:dyDescent="0.2">
      <c r="C1418" s="25"/>
      <c r="D1418" s="25"/>
    </row>
    <row r="1419" spans="3:4" x14ac:dyDescent="0.2">
      <c r="C1419" s="25"/>
      <c r="D1419" s="25"/>
    </row>
    <row r="1420" spans="3:4" x14ac:dyDescent="0.2">
      <c r="C1420" s="25"/>
      <c r="D1420" s="25"/>
    </row>
    <row r="1421" spans="3:4" x14ac:dyDescent="0.2">
      <c r="C1421" s="25"/>
      <c r="D1421" s="25"/>
    </row>
    <row r="1422" spans="3:4" x14ac:dyDescent="0.2">
      <c r="C1422" s="25"/>
      <c r="D1422" s="25"/>
    </row>
    <row r="1423" spans="3:4" x14ac:dyDescent="0.2">
      <c r="C1423" s="25"/>
      <c r="D1423" s="25"/>
    </row>
    <row r="1424" spans="3:4" x14ac:dyDescent="0.2">
      <c r="C1424" s="25"/>
      <c r="D1424" s="25"/>
    </row>
    <row r="1425" spans="3:4" x14ac:dyDescent="0.2">
      <c r="C1425" s="25"/>
      <c r="D1425" s="25"/>
    </row>
    <row r="1426" spans="3:4" x14ac:dyDescent="0.2">
      <c r="C1426" s="25"/>
      <c r="D1426" s="25"/>
    </row>
    <row r="1427" spans="3:4" x14ac:dyDescent="0.2">
      <c r="C1427" s="25"/>
      <c r="D1427" s="25"/>
    </row>
    <row r="1428" spans="3:4" x14ac:dyDescent="0.2">
      <c r="C1428" s="25"/>
      <c r="D1428" s="25"/>
    </row>
    <row r="1429" spans="3:4" x14ac:dyDescent="0.2">
      <c r="C1429" s="25"/>
      <c r="D1429" s="25"/>
    </row>
    <row r="1430" spans="3:4" x14ac:dyDescent="0.2">
      <c r="C1430" s="25"/>
      <c r="D1430" s="25"/>
    </row>
    <row r="1431" spans="3:4" x14ac:dyDescent="0.2">
      <c r="C1431" s="25"/>
      <c r="D1431" s="25"/>
    </row>
    <row r="1432" spans="3:4" x14ac:dyDescent="0.2">
      <c r="C1432" s="25"/>
      <c r="D1432" s="25"/>
    </row>
    <row r="1433" spans="3:4" x14ac:dyDescent="0.2">
      <c r="C1433" s="25"/>
      <c r="D1433" s="25"/>
    </row>
    <row r="1434" spans="3:4" x14ac:dyDescent="0.2">
      <c r="C1434" s="25"/>
      <c r="D1434" s="25"/>
    </row>
    <row r="1435" spans="3:4" x14ac:dyDescent="0.2">
      <c r="C1435" s="25"/>
      <c r="D1435" s="25"/>
    </row>
    <row r="1436" spans="3:4" x14ac:dyDescent="0.2">
      <c r="C1436" s="25"/>
      <c r="D1436" s="25"/>
    </row>
    <row r="1437" spans="3:4" x14ac:dyDescent="0.2">
      <c r="C1437" s="25"/>
      <c r="D1437" s="25"/>
    </row>
    <row r="1438" spans="3:4" x14ac:dyDescent="0.2">
      <c r="C1438" s="25"/>
      <c r="D1438" s="25"/>
    </row>
    <row r="1439" spans="3:4" x14ac:dyDescent="0.2">
      <c r="C1439" s="25"/>
      <c r="D1439" s="25"/>
    </row>
    <row r="1440" spans="3:4" x14ac:dyDescent="0.2">
      <c r="C1440" s="25"/>
      <c r="D1440" s="25"/>
    </row>
    <row r="1441" spans="3:4" x14ac:dyDescent="0.2">
      <c r="C1441" s="25"/>
      <c r="D1441" s="25"/>
    </row>
    <row r="1442" spans="3:4" x14ac:dyDescent="0.2">
      <c r="C1442" s="25"/>
      <c r="D1442" s="25"/>
    </row>
    <row r="1443" spans="3:4" x14ac:dyDescent="0.2">
      <c r="C1443" s="25"/>
      <c r="D1443" s="25"/>
    </row>
    <row r="1444" spans="3:4" x14ac:dyDescent="0.2">
      <c r="C1444" s="25"/>
      <c r="D1444" s="25"/>
    </row>
    <row r="1445" spans="3:4" x14ac:dyDescent="0.2">
      <c r="C1445" s="25"/>
      <c r="D1445" s="25"/>
    </row>
    <row r="1446" spans="3:4" x14ac:dyDescent="0.2">
      <c r="C1446" s="25"/>
      <c r="D1446" s="25"/>
    </row>
    <row r="1447" spans="3:4" x14ac:dyDescent="0.2">
      <c r="C1447" s="25"/>
      <c r="D1447" s="25"/>
    </row>
    <row r="1448" spans="3:4" x14ac:dyDescent="0.2">
      <c r="C1448" s="25"/>
      <c r="D1448" s="25"/>
    </row>
    <row r="1449" spans="3:4" x14ac:dyDescent="0.2">
      <c r="C1449" s="25"/>
      <c r="D1449" s="25"/>
    </row>
    <row r="1450" spans="3:4" x14ac:dyDescent="0.2">
      <c r="C1450" s="25"/>
      <c r="D1450" s="25"/>
    </row>
    <row r="1451" spans="3:4" x14ac:dyDescent="0.2">
      <c r="C1451" s="25"/>
      <c r="D1451" s="25"/>
    </row>
    <row r="1452" spans="3:4" x14ac:dyDescent="0.2">
      <c r="C1452" s="25"/>
      <c r="D1452" s="25"/>
    </row>
    <row r="1453" spans="3:4" x14ac:dyDescent="0.2">
      <c r="C1453" s="25"/>
      <c r="D1453" s="25"/>
    </row>
    <row r="1454" spans="3:4" x14ac:dyDescent="0.2">
      <c r="C1454" s="25"/>
      <c r="D1454" s="25"/>
    </row>
    <row r="1455" spans="3:4" x14ac:dyDescent="0.2">
      <c r="C1455" s="25"/>
      <c r="D1455" s="25"/>
    </row>
    <row r="1456" spans="3:4" x14ac:dyDescent="0.2">
      <c r="C1456" s="25"/>
      <c r="D1456" s="25"/>
    </row>
    <row r="1457" spans="3:4" x14ac:dyDescent="0.2">
      <c r="C1457" s="25"/>
      <c r="D1457" s="25"/>
    </row>
    <row r="1458" spans="3:4" x14ac:dyDescent="0.2">
      <c r="C1458" s="25"/>
      <c r="D1458" s="25"/>
    </row>
    <row r="1459" spans="3:4" x14ac:dyDescent="0.2">
      <c r="C1459" s="25"/>
      <c r="D1459" s="25"/>
    </row>
    <row r="1460" spans="3:4" x14ac:dyDescent="0.2">
      <c r="C1460" s="25"/>
      <c r="D1460" s="25"/>
    </row>
    <row r="1461" spans="3:4" x14ac:dyDescent="0.2">
      <c r="C1461" s="25"/>
      <c r="D1461" s="25"/>
    </row>
    <row r="1462" spans="3:4" x14ac:dyDescent="0.2">
      <c r="C1462" s="25"/>
      <c r="D1462" s="25"/>
    </row>
    <row r="1463" spans="3:4" x14ac:dyDescent="0.2">
      <c r="C1463" s="25"/>
      <c r="D1463" s="25"/>
    </row>
    <row r="1464" spans="3:4" x14ac:dyDescent="0.2">
      <c r="C1464" s="25"/>
      <c r="D1464" s="25"/>
    </row>
    <row r="1465" spans="3:4" x14ac:dyDescent="0.2">
      <c r="C1465" s="25"/>
      <c r="D1465" s="25"/>
    </row>
    <row r="1466" spans="3:4" x14ac:dyDescent="0.2">
      <c r="C1466" s="25"/>
      <c r="D1466" s="25"/>
    </row>
    <row r="1467" spans="3:4" x14ac:dyDescent="0.2">
      <c r="C1467" s="25"/>
      <c r="D1467" s="25"/>
    </row>
    <row r="1468" spans="3:4" x14ac:dyDescent="0.2">
      <c r="C1468" s="25"/>
      <c r="D1468" s="25"/>
    </row>
    <row r="1469" spans="3:4" x14ac:dyDescent="0.2">
      <c r="C1469" s="25"/>
      <c r="D1469" s="25"/>
    </row>
    <row r="1470" spans="3:4" x14ac:dyDescent="0.2">
      <c r="C1470" s="25"/>
      <c r="D1470" s="25"/>
    </row>
    <row r="1471" spans="3:4" x14ac:dyDescent="0.2">
      <c r="C1471" s="25"/>
      <c r="D1471" s="25"/>
    </row>
    <row r="1472" spans="3:4" x14ac:dyDescent="0.2">
      <c r="C1472" s="25"/>
      <c r="D1472" s="25"/>
    </row>
    <row r="1473" spans="3:4" x14ac:dyDescent="0.2">
      <c r="C1473" s="25"/>
      <c r="D1473" s="25"/>
    </row>
    <row r="1474" spans="3:4" x14ac:dyDescent="0.2">
      <c r="C1474" s="25"/>
      <c r="D1474" s="25"/>
    </row>
    <row r="1475" spans="3:4" x14ac:dyDescent="0.2">
      <c r="C1475" s="25"/>
      <c r="D1475" s="25"/>
    </row>
    <row r="1476" spans="3:4" x14ac:dyDescent="0.2">
      <c r="C1476" s="25"/>
      <c r="D1476" s="25"/>
    </row>
    <row r="1477" spans="3:4" x14ac:dyDescent="0.2">
      <c r="C1477" s="25"/>
      <c r="D1477" s="25"/>
    </row>
    <row r="1478" spans="3:4" x14ac:dyDescent="0.2">
      <c r="C1478" s="25"/>
      <c r="D1478" s="25"/>
    </row>
    <row r="1479" spans="3:4" x14ac:dyDescent="0.2">
      <c r="C1479" s="25"/>
      <c r="D1479" s="25"/>
    </row>
    <row r="1480" spans="3:4" x14ac:dyDescent="0.2">
      <c r="C1480" s="25"/>
      <c r="D1480" s="25"/>
    </row>
    <row r="1481" spans="3:4" x14ac:dyDescent="0.2">
      <c r="C1481" s="25"/>
      <c r="D1481" s="25"/>
    </row>
    <row r="1482" spans="3:4" x14ac:dyDescent="0.2">
      <c r="C1482" s="25"/>
      <c r="D1482" s="25"/>
    </row>
    <row r="1483" spans="3:4" x14ac:dyDescent="0.2">
      <c r="C1483" s="25"/>
      <c r="D1483" s="25"/>
    </row>
    <row r="1484" spans="3:4" x14ac:dyDescent="0.2">
      <c r="C1484" s="25"/>
      <c r="D1484" s="25"/>
    </row>
    <row r="1485" spans="3:4" x14ac:dyDescent="0.2">
      <c r="C1485" s="25"/>
      <c r="D1485" s="25"/>
    </row>
    <row r="1486" spans="3:4" x14ac:dyDescent="0.2">
      <c r="C1486" s="25"/>
      <c r="D1486" s="25"/>
    </row>
    <row r="1487" spans="3:4" x14ac:dyDescent="0.2">
      <c r="C1487" s="25"/>
      <c r="D1487" s="25"/>
    </row>
    <row r="1488" spans="3:4" x14ac:dyDescent="0.2">
      <c r="C1488" s="25"/>
      <c r="D1488" s="25"/>
    </row>
    <row r="1489" spans="3:4" x14ac:dyDescent="0.2">
      <c r="C1489" s="25"/>
      <c r="D1489" s="25"/>
    </row>
    <row r="1490" spans="3:4" x14ac:dyDescent="0.2">
      <c r="C1490" s="25"/>
      <c r="D1490" s="25"/>
    </row>
    <row r="1491" spans="3:4" x14ac:dyDescent="0.2">
      <c r="C1491" s="25"/>
      <c r="D1491" s="25"/>
    </row>
    <row r="1492" spans="3:4" x14ac:dyDescent="0.2">
      <c r="C1492" s="25"/>
      <c r="D1492" s="25"/>
    </row>
    <row r="1493" spans="3:4" x14ac:dyDescent="0.2">
      <c r="C1493" s="25"/>
      <c r="D1493" s="25"/>
    </row>
    <row r="1494" spans="3:4" x14ac:dyDescent="0.2">
      <c r="C1494" s="25"/>
      <c r="D1494" s="25"/>
    </row>
    <row r="1495" spans="3:4" x14ac:dyDescent="0.2">
      <c r="C1495" s="25"/>
      <c r="D1495" s="25"/>
    </row>
    <row r="1496" spans="3:4" x14ac:dyDescent="0.2">
      <c r="C1496" s="25"/>
      <c r="D1496" s="25"/>
    </row>
    <row r="1497" spans="3:4" x14ac:dyDescent="0.2">
      <c r="C1497" s="25"/>
      <c r="D1497" s="25"/>
    </row>
    <row r="1498" spans="3:4" x14ac:dyDescent="0.2">
      <c r="C1498" s="25"/>
      <c r="D1498" s="25"/>
    </row>
    <row r="1499" spans="3:4" x14ac:dyDescent="0.2">
      <c r="C1499" s="25"/>
      <c r="D1499" s="25"/>
    </row>
    <row r="1500" spans="3:4" x14ac:dyDescent="0.2">
      <c r="C1500" s="25"/>
      <c r="D1500" s="25"/>
    </row>
    <row r="1501" spans="3:4" x14ac:dyDescent="0.2">
      <c r="C1501" s="25"/>
      <c r="D1501" s="25"/>
    </row>
    <row r="1502" spans="3:4" x14ac:dyDescent="0.2">
      <c r="C1502" s="25"/>
      <c r="D1502" s="25"/>
    </row>
    <row r="1503" spans="3:4" x14ac:dyDescent="0.2">
      <c r="C1503" s="25"/>
      <c r="D1503" s="25"/>
    </row>
    <row r="1504" spans="3:4" x14ac:dyDescent="0.2">
      <c r="C1504" s="25"/>
      <c r="D1504" s="25"/>
    </row>
    <row r="1505" spans="3:4" x14ac:dyDescent="0.2">
      <c r="C1505" s="25"/>
      <c r="D1505" s="25"/>
    </row>
    <row r="1506" spans="3:4" x14ac:dyDescent="0.2">
      <c r="C1506" s="25"/>
      <c r="D1506" s="25"/>
    </row>
    <row r="1507" spans="3:4" x14ac:dyDescent="0.2">
      <c r="C1507" s="25"/>
      <c r="D1507" s="25"/>
    </row>
    <row r="1508" spans="3:4" x14ac:dyDescent="0.2">
      <c r="C1508" s="25"/>
      <c r="D1508" s="25"/>
    </row>
    <row r="1509" spans="3:4" x14ac:dyDescent="0.2">
      <c r="C1509" s="25"/>
      <c r="D1509" s="25"/>
    </row>
    <row r="1510" spans="3:4" x14ac:dyDescent="0.2">
      <c r="C1510" s="25"/>
      <c r="D1510" s="25"/>
    </row>
    <row r="1511" spans="3:4" x14ac:dyDescent="0.2">
      <c r="C1511" s="25"/>
      <c r="D1511" s="25"/>
    </row>
    <row r="1512" spans="3:4" x14ac:dyDescent="0.2">
      <c r="C1512" s="25"/>
      <c r="D1512" s="25"/>
    </row>
    <row r="1513" spans="3:4" x14ac:dyDescent="0.2">
      <c r="C1513" s="25"/>
      <c r="D1513" s="25"/>
    </row>
    <row r="1514" spans="3:4" x14ac:dyDescent="0.2">
      <c r="C1514" s="25"/>
      <c r="D1514" s="25"/>
    </row>
    <row r="1515" spans="3:4" x14ac:dyDescent="0.2">
      <c r="C1515" s="25"/>
      <c r="D1515" s="25"/>
    </row>
    <row r="1516" spans="3:4" x14ac:dyDescent="0.2">
      <c r="C1516" s="25"/>
      <c r="D1516" s="25"/>
    </row>
    <row r="1517" spans="3:4" x14ac:dyDescent="0.2">
      <c r="C1517" s="25"/>
      <c r="D1517" s="25"/>
    </row>
    <row r="1518" spans="3:4" x14ac:dyDescent="0.2">
      <c r="C1518" s="25"/>
      <c r="D1518" s="25"/>
    </row>
    <row r="1519" spans="3:4" x14ac:dyDescent="0.2">
      <c r="C1519" s="25"/>
      <c r="D1519" s="25"/>
    </row>
    <row r="1520" spans="3:4" x14ac:dyDescent="0.2">
      <c r="C1520" s="25"/>
      <c r="D1520" s="25"/>
    </row>
    <row r="1521" spans="3:4" x14ac:dyDescent="0.2">
      <c r="C1521" s="25"/>
      <c r="D1521" s="25"/>
    </row>
    <row r="1522" spans="3:4" x14ac:dyDescent="0.2">
      <c r="C1522" s="25"/>
      <c r="D1522" s="25"/>
    </row>
    <row r="1523" spans="3:4" x14ac:dyDescent="0.2">
      <c r="C1523" s="25"/>
      <c r="D1523" s="25"/>
    </row>
    <row r="1524" spans="3:4" x14ac:dyDescent="0.2">
      <c r="C1524" s="25"/>
      <c r="D1524" s="25"/>
    </row>
    <row r="1525" spans="3:4" x14ac:dyDescent="0.2">
      <c r="C1525" s="25"/>
      <c r="D1525" s="25"/>
    </row>
    <row r="1526" spans="3:4" x14ac:dyDescent="0.2">
      <c r="C1526" s="25"/>
      <c r="D1526" s="25"/>
    </row>
    <row r="1527" spans="3:4" x14ac:dyDescent="0.2">
      <c r="C1527" s="25"/>
      <c r="D1527" s="25"/>
    </row>
    <row r="1528" spans="3:4" x14ac:dyDescent="0.2">
      <c r="C1528" s="25"/>
      <c r="D1528" s="25"/>
    </row>
    <row r="1529" spans="3:4" x14ac:dyDescent="0.2">
      <c r="C1529" s="25"/>
      <c r="D1529" s="25"/>
    </row>
    <row r="1530" spans="3:4" x14ac:dyDescent="0.2">
      <c r="C1530" s="25"/>
      <c r="D1530" s="25"/>
    </row>
    <row r="1531" spans="3:4" x14ac:dyDescent="0.2">
      <c r="C1531" s="25"/>
      <c r="D1531" s="25"/>
    </row>
    <row r="1532" spans="3:4" x14ac:dyDescent="0.2">
      <c r="C1532" s="25"/>
      <c r="D1532" s="25"/>
    </row>
    <row r="1533" spans="3:4" x14ac:dyDescent="0.2">
      <c r="C1533" s="25"/>
      <c r="D1533" s="25"/>
    </row>
    <row r="1534" spans="3:4" x14ac:dyDescent="0.2">
      <c r="C1534" s="25"/>
      <c r="D1534" s="25"/>
    </row>
    <row r="1535" spans="3:4" x14ac:dyDescent="0.2">
      <c r="C1535" s="25"/>
      <c r="D1535" s="25"/>
    </row>
    <row r="1536" spans="3:4" x14ac:dyDescent="0.2">
      <c r="C1536" s="25"/>
      <c r="D1536" s="25"/>
    </row>
    <row r="1537" spans="3:4" x14ac:dyDescent="0.2">
      <c r="C1537" s="25"/>
      <c r="D1537" s="25"/>
    </row>
    <row r="1538" spans="3:4" x14ac:dyDescent="0.2">
      <c r="C1538" s="25"/>
      <c r="D1538" s="25"/>
    </row>
    <row r="1539" spans="3:4" x14ac:dyDescent="0.2">
      <c r="C1539" s="25"/>
      <c r="D1539" s="25"/>
    </row>
    <row r="1540" spans="3:4" x14ac:dyDescent="0.2">
      <c r="C1540" s="25"/>
      <c r="D1540" s="25"/>
    </row>
    <row r="1541" spans="3:4" x14ac:dyDescent="0.2">
      <c r="C1541" s="25"/>
      <c r="D1541" s="25"/>
    </row>
    <row r="1542" spans="3:4" x14ac:dyDescent="0.2">
      <c r="C1542" s="25"/>
      <c r="D1542" s="25"/>
    </row>
    <row r="1543" spans="3:4" x14ac:dyDescent="0.2">
      <c r="C1543" s="25"/>
      <c r="D1543" s="25"/>
    </row>
    <row r="1544" spans="3:4" x14ac:dyDescent="0.2">
      <c r="C1544" s="25"/>
      <c r="D1544" s="25"/>
    </row>
    <row r="1545" spans="3:4" x14ac:dyDescent="0.2">
      <c r="C1545" s="25"/>
      <c r="D1545" s="25"/>
    </row>
    <row r="1546" spans="3:4" x14ac:dyDescent="0.2">
      <c r="C1546" s="25"/>
      <c r="D1546" s="25"/>
    </row>
    <row r="1547" spans="3:4" x14ac:dyDescent="0.2">
      <c r="C1547" s="25"/>
      <c r="D1547" s="25"/>
    </row>
    <row r="1548" spans="3:4" x14ac:dyDescent="0.2">
      <c r="C1548" s="25"/>
      <c r="D1548" s="25"/>
    </row>
    <row r="1549" spans="3:4" x14ac:dyDescent="0.2">
      <c r="C1549" s="25"/>
      <c r="D1549" s="25"/>
    </row>
    <row r="1550" spans="3:4" x14ac:dyDescent="0.2">
      <c r="C1550" s="25"/>
      <c r="D1550" s="25"/>
    </row>
    <row r="1551" spans="3:4" x14ac:dyDescent="0.2">
      <c r="C1551" s="25"/>
      <c r="D1551" s="25"/>
    </row>
    <row r="1552" spans="3:4" x14ac:dyDescent="0.2">
      <c r="C1552" s="25"/>
      <c r="D1552" s="25"/>
    </row>
    <row r="1553" spans="3:4" x14ac:dyDescent="0.2">
      <c r="C1553" s="25"/>
      <c r="D1553" s="25"/>
    </row>
    <row r="1554" spans="3:4" x14ac:dyDescent="0.2">
      <c r="C1554" s="25"/>
      <c r="D1554" s="25"/>
    </row>
    <row r="1555" spans="3:4" x14ac:dyDescent="0.2">
      <c r="C1555" s="25"/>
      <c r="D1555" s="25"/>
    </row>
    <row r="1556" spans="3:4" x14ac:dyDescent="0.2">
      <c r="C1556" s="25"/>
      <c r="D1556" s="25"/>
    </row>
    <row r="1557" spans="3:4" x14ac:dyDescent="0.2">
      <c r="C1557" s="25"/>
      <c r="D1557" s="25"/>
    </row>
    <row r="1558" spans="3:4" x14ac:dyDescent="0.2">
      <c r="C1558" s="25"/>
      <c r="D1558" s="25"/>
    </row>
    <row r="1559" spans="3:4" x14ac:dyDescent="0.2">
      <c r="C1559" s="25"/>
      <c r="D1559" s="25"/>
    </row>
    <row r="1560" spans="3:4" x14ac:dyDescent="0.2">
      <c r="C1560" s="25"/>
      <c r="D1560" s="25"/>
    </row>
    <row r="1561" spans="3:4" x14ac:dyDescent="0.2">
      <c r="C1561" s="25"/>
      <c r="D1561" s="25"/>
    </row>
    <row r="1562" spans="3:4" x14ac:dyDescent="0.2">
      <c r="C1562" s="25"/>
      <c r="D1562" s="25"/>
    </row>
    <row r="1563" spans="3:4" x14ac:dyDescent="0.2">
      <c r="C1563" s="25"/>
      <c r="D1563" s="25"/>
    </row>
    <row r="1564" spans="3:4" x14ac:dyDescent="0.2">
      <c r="C1564" s="25"/>
      <c r="D1564" s="25"/>
    </row>
    <row r="1565" spans="3:4" x14ac:dyDescent="0.2">
      <c r="C1565" s="25"/>
      <c r="D1565" s="25"/>
    </row>
    <row r="1566" spans="3:4" x14ac:dyDescent="0.2">
      <c r="C1566" s="25"/>
      <c r="D1566" s="25"/>
    </row>
    <row r="1567" spans="3:4" x14ac:dyDescent="0.2">
      <c r="C1567" s="25"/>
      <c r="D1567" s="25"/>
    </row>
    <row r="1568" spans="3:4" x14ac:dyDescent="0.2">
      <c r="C1568" s="25"/>
      <c r="D1568" s="25"/>
    </row>
    <row r="1569" spans="3:4" x14ac:dyDescent="0.2">
      <c r="C1569" s="25"/>
      <c r="D1569" s="25"/>
    </row>
    <row r="1570" spans="3:4" x14ac:dyDescent="0.2">
      <c r="C1570" s="25"/>
      <c r="D1570" s="25"/>
    </row>
    <row r="1571" spans="3:4" x14ac:dyDescent="0.2">
      <c r="C1571" s="25"/>
      <c r="D1571" s="25"/>
    </row>
    <row r="1572" spans="3:4" x14ac:dyDescent="0.2">
      <c r="C1572" s="25"/>
      <c r="D1572" s="25"/>
    </row>
    <row r="1573" spans="3:4" x14ac:dyDescent="0.2">
      <c r="C1573" s="25"/>
      <c r="D1573" s="25"/>
    </row>
    <row r="1574" spans="3:4" x14ac:dyDescent="0.2">
      <c r="C1574" s="25"/>
      <c r="D1574" s="25"/>
    </row>
    <row r="1575" spans="3:4" x14ac:dyDescent="0.2">
      <c r="C1575" s="25"/>
      <c r="D1575" s="25"/>
    </row>
    <row r="1576" spans="3:4" x14ac:dyDescent="0.2">
      <c r="C1576" s="25"/>
      <c r="D1576" s="25"/>
    </row>
    <row r="1577" spans="3:4" x14ac:dyDescent="0.2">
      <c r="C1577" s="25"/>
      <c r="D1577" s="25"/>
    </row>
    <row r="1578" spans="3:4" x14ac:dyDescent="0.2">
      <c r="C1578" s="25"/>
      <c r="D1578" s="25"/>
    </row>
    <row r="1579" spans="3:4" x14ac:dyDescent="0.2">
      <c r="C1579" s="25"/>
      <c r="D1579" s="25"/>
    </row>
    <row r="1580" spans="3:4" x14ac:dyDescent="0.2">
      <c r="C1580" s="25"/>
      <c r="D1580" s="25"/>
    </row>
    <row r="1581" spans="3:4" x14ac:dyDescent="0.2">
      <c r="C1581" s="25"/>
      <c r="D1581" s="25"/>
    </row>
    <row r="1582" spans="3:4" x14ac:dyDescent="0.2">
      <c r="C1582" s="25"/>
      <c r="D1582" s="25"/>
    </row>
    <row r="1583" spans="3:4" x14ac:dyDescent="0.2">
      <c r="C1583" s="25"/>
      <c r="D1583" s="25"/>
    </row>
    <row r="1584" spans="3:4" x14ac:dyDescent="0.2">
      <c r="C1584" s="25"/>
      <c r="D1584" s="25"/>
    </row>
    <row r="1585" spans="3:4" x14ac:dyDescent="0.2">
      <c r="C1585" s="25"/>
      <c r="D1585" s="25"/>
    </row>
    <row r="1586" spans="3:4" x14ac:dyDescent="0.2">
      <c r="C1586" s="25"/>
      <c r="D1586" s="25"/>
    </row>
    <row r="1587" spans="3:4" x14ac:dyDescent="0.2">
      <c r="C1587" s="25"/>
      <c r="D1587" s="25"/>
    </row>
    <row r="1588" spans="3:4" x14ac:dyDescent="0.2">
      <c r="C1588" s="25"/>
      <c r="D1588" s="25"/>
    </row>
    <row r="1589" spans="3:4" x14ac:dyDescent="0.2">
      <c r="C1589" s="25"/>
      <c r="D1589" s="25"/>
    </row>
    <row r="1590" spans="3:4" x14ac:dyDescent="0.2">
      <c r="C1590" s="25"/>
      <c r="D1590" s="25"/>
    </row>
    <row r="1591" spans="3:4" x14ac:dyDescent="0.2">
      <c r="C1591" s="25"/>
      <c r="D1591" s="25"/>
    </row>
    <row r="1592" spans="3:4" x14ac:dyDescent="0.2">
      <c r="C1592" s="25"/>
      <c r="D1592" s="25"/>
    </row>
    <row r="1593" spans="3:4" x14ac:dyDescent="0.2">
      <c r="C1593" s="25"/>
      <c r="D1593" s="25"/>
    </row>
    <row r="1594" spans="3:4" x14ac:dyDescent="0.2">
      <c r="C1594" s="25"/>
      <c r="D1594" s="25"/>
    </row>
    <row r="1595" spans="3:4" x14ac:dyDescent="0.2">
      <c r="C1595" s="25"/>
      <c r="D1595" s="25"/>
    </row>
    <row r="1596" spans="3:4" x14ac:dyDescent="0.2">
      <c r="C1596" s="25"/>
      <c r="D1596" s="25"/>
    </row>
    <row r="1597" spans="3:4" x14ac:dyDescent="0.2">
      <c r="C1597" s="25"/>
      <c r="D1597" s="25"/>
    </row>
    <row r="1598" spans="3:4" x14ac:dyDescent="0.2">
      <c r="C1598" s="25"/>
      <c r="D1598" s="25"/>
    </row>
    <row r="1599" spans="3:4" x14ac:dyDescent="0.2">
      <c r="C1599" s="25"/>
      <c r="D1599" s="25"/>
    </row>
    <row r="1600" spans="3:4" x14ac:dyDescent="0.2">
      <c r="C1600" s="25"/>
      <c r="D1600" s="25"/>
    </row>
    <row r="1601" spans="3:4" x14ac:dyDescent="0.2">
      <c r="C1601" s="25"/>
      <c r="D1601" s="25"/>
    </row>
    <row r="1602" spans="3:4" x14ac:dyDescent="0.2">
      <c r="C1602" s="25"/>
      <c r="D1602" s="25"/>
    </row>
    <row r="1603" spans="3:4" x14ac:dyDescent="0.2">
      <c r="C1603" s="25"/>
      <c r="D1603" s="25"/>
    </row>
    <row r="1604" spans="3:4" x14ac:dyDescent="0.2">
      <c r="C1604" s="25"/>
      <c r="D1604" s="25"/>
    </row>
    <row r="1605" spans="3:4" x14ac:dyDescent="0.2">
      <c r="C1605" s="25"/>
      <c r="D1605" s="25"/>
    </row>
    <row r="1606" spans="3:4" x14ac:dyDescent="0.2">
      <c r="C1606" s="25"/>
      <c r="D1606" s="25"/>
    </row>
    <row r="1607" spans="3:4" x14ac:dyDescent="0.2">
      <c r="C1607" s="25"/>
      <c r="D1607" s="25"/>
    </row>
    <row r="1608" spans="3:4" x14ac:dyDescent="0.2">
      <c r="C1608" s="25"/>
      <c r="D1608" s="25"/>
    </row>
    <row r="1609" spans="3:4" x14ac:dyDescent="0.2">
      <c r="C1609" s="25"/>
      <c r="D1609" s="25"/>
    </row>
    <row r="1610" spans="3:4" x14ac:dyDescent="0.2">
      <c r="C1610" s="25"/>
      <c r="D1610" s="25"/>
    </row>
    <row r="1611" spans="3:4" x14ac:dyDescent="0.2">
      <c r="C1611" s="25"/>
      <c r="D1611" s="25"/>
    </row>
    <row r="1612" spans="3:4" x14ac:dyDescent="0.2">
      <c r="C1612" s="25"/>
      <c r="D1612" s="25"/>
    </row>
    <row r="1613" spans="3:4" x14ac:dyDescent="0.2">
      <c r="C1613" s="25"/>
      <c r="D1613" s="25"/>
    </row>
    <row r="1614" spans="3:4" x14ac:dyDescent="0.2">
      <c r="C1614" s="25"/>
      <c r="D1614" s="25"/>
    </row>
    <row r="1615" spans="3:4" x14ac:dyDescent="0.2">
      <c r="C1615" s="25"/>
      <c r="D1615" s="25"/>
    </row>
    <row r="1616" spans="3:4" x14ac:dyDescent="0.2">
      <c r="C1616" s="25"/>
      <c r="D1616" s="25"/>
    </row>
    <row r="1617" spans="3:4" x14ac:dyDescent="0.2">
      <c r="C1617" s="25"/>
      <c r="D1617" s="25"/>
    </row>
    <row r="1618" spans="3:4" x14ac:dyDescent="0.2">
      <c r="C1618" s="25"/>
      <c r="D1618" s="25"/>
    </row>
    <row r="1619" spans="3:4" x14ac:dyDescent="0.2">
      <c r="C1619" s="25"/>
      <c r="D1619" s="25"/>
    </row>
    <row r="1620" spans="3:4" x14ac:dyDescent="0.2">
      <c r="C1620" s="25"/>
      <c r="D1620" s="25"/>
    </row>
    <row r="1621" spans="3:4" x14ac:dyDescent="0.2">
      <c r="C1621" s="25"/>
      <c r="D1621" s="25"/>
    </row>
    <row r="1622" spans="3:4" x14ac:dyDescent="0.2">
      <c r="C1622" s="25"/>
      <c r="D1622" s="25"/>
    </row>
    <row r="1623" spans="3:4" x14ac:dyDescent="0.2">
      <c r="C1623" s="25"/>
      <c r="D1623" s="25"/>
    </row>
    <row r="1624" spans="3:4" x14ac:dyDescent="0.2">
      <c r="C1624" s="25"/>
      <c r="D1624" s="25"/>
    </row>
    <row r="1625" spans="3:4" x14ac:dyDescent="0.2">
      <c r="C1625" s="25"/>
      <c r="D1625" s="25"/>
    </row>
    <row r="1626" spans="3:4" x14ac:dyDescent="0.2">
      <c r="C1626" s="25"/>
      <c r="D1626" s="25"/>
    </row>
    <row r="1627" spans="3:4" x14ac:dyDescent="0.2">
      <c r="C1627" s="25"/>
      <c r="D1627" s="25"/>
    </row>
    <row r="1628" spans="3:4" x14ac:dyDescent="0.2">
      <c r="C1628" s="25"/>
      <c r="D1628" s="25"/>
    </row>
    <row r="1629" spans="3:4" x14ac:dyDescent="0.2">
      <c r="C1629" s="25"/>
      <c r="D1629" s="25"/>
    </row>
    <row r="1630" spans="3:4" x14ac:dyDescent="0.2">
      <c r="C1630" s="25"/>
      <c r="D1630" s="25"/>
    </row>
    <row r="1631" spans="3:4" x14ac:dyDescent="0.2">
      <c r="C1631" s="25"/>
      <c r="D1631" s="25"/>
    </row>
    <row r="1632" spans="3:4" x14ac:dyDescent="0.2">
      <c r="C1632" s="25"/>
      <c r="D1632" s="25"/>
    </row>
    <row r="1633" spans="3:4" x14ac:dyDescent="0.2">
      <c r="C1633" s="25"/>
      <c r="D1633" s="25"/>
    </row>
    <row r="1634" spans="3:4" x14ac:dyDescent="0.2">
      <c r="C1634" s="25"/>
      <c r="D1634" s="25"/>
    </row>
    <row r="1635" spans="3:4" x14ac:dyDescent="0.2">
      <c r="C1635" s="25"/>
      <c r="D1635" s="25"/>
    </row>
    <row r="1636" spans="3:4" x14ac:dyDescent="0.2">
      <c r="C1636" s="25"/>
      <c r="D1636" s="25"/>
    </row>
    <row r="1637" spans="3:4" x14ac:dyDescent="0.2">
      <c r="C1637" s="25"/>
      <c r="D1637" s="25"/>
    </row>
    <row r="1638" spans="3:4" x14ac:dyDescent="0.2">
      <c r="C1638" s="25"/>
      <c r="D1638" s="25"/>
    </row>
    <row r="1639" spans="3:4" x14ac:dyDescent="0.2">
      <c r="C1639" s="25"/>
      <c r="D1639" s="25"/>
    </row>
    <row r="1640" spans="3:4" x14ac:dyDescent="0.2">
      <c r="C1640" s="25"/>
      <c r="D1640" s="25"/>
    </row>
    <row r="1641" spans="3:4" x14ac:dyDescent="0.2">
      <c r="C1641" s="25"/>
      <c r="D1641" s="25"/>
    </row>
    <row r="1642" spans="3:4" x14ac:dyDescent="0.2">
      <c r="C1642" s="25"/>
      <c r="D1642" s="25"/>
    </row>
    <row r="1643" spans="3:4" x14ac:dyDescent="0.2">
      <c r="C1643" s="25"/>
      <c r="D1643" s="25"/>
    </row>
    <row r="1644" spans="3:4" x14ac:dyDescent="0.2">
      <c r="C1644" s="25"/>
      <c r="D1644" s="25"/>
    </row>
    <row r="1645" spans="3:4" x14ac:dyDescent="0.2">
      <c r="C1645" s="25"/>
      <c r="D1645" s="25"/>
    </row>
    <row r="1646" spans="3:4" x14ac:dyDescent="0.2">
      <c r="C1646" s="25"/>
      <c r="D1646" s="25"/>
    </row>
    <row r="1647" spans="3:4" x14ac:dyDescent="0.2">
      <c r="C1647" s="25"/>
      <c r="D1647" s="25"/>
    </row>
    <row r="1648" spans="3:4" x14ac:dyDescent="0.2">
      <c r="C1648" s="25"/>
      <c r="D1648" s="25"/>
    </row>
    <row r="1649" spans="3:4" x14ac:dyDescent="0.2">
      <c r="C1649" s="25"/>
      <c r="D1649" s="25"/>
    </row>
    <row r="1650" spans="3:4" x14ac:dyDescent="0.2">
      <c r="C1650" s="25"/>
      <c r="D1650" s="25"/>
    </row>
    <row r="1651" spans="3:4" x14ac:dyDescent="0.2">
      <c r="C1651" s="25"/>
      <c r="D1651" s="25"/>
    </row>
    <row r="1652" spans="3:4" x14ac:dyDescent="0.2">
      <c r="C1652" s="25"/>
      <c r="D1652" s="25"/>
    </row>
    <row r="1653" spans="3:4" x14ac:dyDescent="0.2">
      <c r="C1653" s="25"/>
      <c r="D1653" s="25"/>
    </row>
    <row r="1654" spans="3:4" x14ac:dyDescent="0.2">
      <c r="C1654" s="25"/>
      <c r="D1654" s="25"/>
    </row>
    <row r="1655" spans="3:4" x14ac:dyDescent="0.2">
      <c r="C1655" s="25"/>
      <c r="D1655" s="25"/>
    </row>
    <row r="1656" spans="3:4" x14ac:dyDescent="0.2">
      <c r="C1656" s="25"/>
      <c r="D1656" s="25"/>
    </row>
    <row r="1657" spans="3:4" x14ac:dyDescent="0.2">
      <c r="C1657" s="25"/>
      <c r="D1657" s="25"/>
    </row>
    <row r="1658" spans="3:4" x14ac:dyDescent="0.2">
      <c r="C1658" s="25"/>
      <c r="D1658" s="25"/>
    </row>
    <row r="1659" spans="3:4" x14ac:dyDescent="0.2">
      <c r="C1659" s="25"/>
      <c r="D1659" s="25"/>
    </row>
    <row r="1660" spans="3:4" x14ac:dyDescent="0.2">
      <c r="C1660" s="25"/>
      <c r="D1660" s="25"/>
    </row>
    <row r="1661" spans="3:4" x14ac:dyDescent="0.2">
      <c r="C1661" s="25"/>
      <c r="D1661" s="25"/>
    </row>
    <row r="1662" spans="3:4" x14ac:dyDescent="0.2">
      <c r="C1662" s="25"/>
      <c r="D1662" s="25"/>
    </row>
    <row r="1663" spans="3:4" x14ac:dyDescent="0.2">
      <c r="C1663" s="25"/>
      <c r="D1663" s="25"/>
    </row>
    <row r="1664" spans="3:4" x14ac:dyDescent="0.2">
      <c r="C1664" s="25"/>
      <c r="D1664" s="25"/>
    </row>
    <row r="1665" spans="3:4" x14ac:dyDescent="0.2">
      <c r="C1665" s="25"/>
      <c r="D1665" s="25"/>
    </row>
    <row r="1666" spans="3:4" x14ac:dyDescent="0.2">
      <c r="C1666" s="25"/>
      <c r="D1666" s="25"/>
    </row>
    <row r="1667" spans="3:4" x14ac:dyDescent="0.2">
      <c r="C1667" s="25"/>
      <c r="D1667" s="25"/>
    </row>
    <row r="1668" spans="3:4" x14ac:dyDescent="0.2">
      <c r="C1668" s="25"/>
      <c r="D1668" s="25"/>
    </row>
    <row r="1669" spans="3:4" x14ac:dyDescent="0.2">
      <c r="C1669" s="25"/>
      <c r="D1669" s="25"/>
    </row>
    <row r="1670" spans="3:4" x14ac:dyDescent="0.2">
      <c r="C1670" s="25"/>
      <c r="D1670" s="25"/>
    </row>
    <row r="1671" spans="3:4" x14ac:dyDescent="0.2">
      <c r="C1671" s="25"/>
      <c r="D1671" s="25"/>
    </row>
    <row r="1672" spans="3:4" x14ac:dyDescent="0.2">
      <c r="C1672" s="25"/>
      <c r="D1672" s="25"/>
    </row>
    <row r="1673" spans="3:4" x14ac:dyDescent="0.2">
      <c r="C1673" s="25"/>
      <c r="D1673" s="25"/>
    </row>
    <row r="1674" spans="3:4" x14ac:dyDescent="0.2">
      <c r="C1674" s="25"/>
      <c r="D1674" s="25"/>
    </row>
    <row r="1675" spans="3:4" x14ac:dyDescent="0.2">
      <c r="C1675" s="25"/>
      <c r="D1675" s="25"/>
    </row>
    <row r="1676" spans="3:4" x14ac:dyDescent="0.2">
      <c r="C1676" s="25"/>
      <c r="D1676" s="25"/>
    </row>
    <row r="1677" spans="3:4" x14ac:dyDescent="0.2">
      <c r="C1677" s="25"/>
      <c r="D1677" s="25"/>
    </row>
    <row r="1678" spans="3:4" x14ac:dyDescent="0.2">
      <c r="C1678" s="25"/>
      <c r="D1678" s="25"/>
    </row>
    <row r="1679" spans="3:4" x14ac:dyDescent="0.2">
      <c r="C1679" s="25"/>
      <c r="D1679" s="25"/>
    </row>
    <row r="1680" spans="3:4" x14ac:dyDescent="0.2">
      <c r="C1680" s="25"/>
      <c r="D1680" s="25"/>
    </row>
    <row r="1681" spans="3:4" x14ac:dyDescent="0.2">
      <c r="C1681" s="25"/>
      <c r="D1681" s="25"/>
    </row>
    <row r="1682" spans="3:4" x14ac:dyDescent="0.2">
      <c r="C1682" s="25"/>
      <c r="D1682" s="25"/>
    </row>
    <row r="1683" spans="3:4" x14ac:dyDescent="0.2">
      <c r="C1683" s="25"/>
      <c r="D1683" s="25"/>
    </row>
    <row r="1684" spans="3:4" x14ac:dyDescent="0.2">
      <c r="C1684" s="25"/>
      <c r="D1684" s="25"/>
    </row>
    <row r="1685" spans="3:4" x14ac:dyDescent="0.2">
      <c r="C1685" s="25"/>
      <c r="D1685" s="25"/>
    </row>
    <row r="1686" spans="3:4" x14ac:dyDescent="0.2">
      <c r="C1686" s="25"/>
      <c r="D1686" s="25"/>
    </row>
    <row r="1687" spans="3:4" x14ac:dyDescent="0.2">
      <c r="C1687" s="25"/>
      <c r="D1687" s="25"/>
    </row>
    <row r="1688" spans="3:4" x14ac:dyDescent="0.2">
      <c r="C1688" s="25"/>
      <c r="D1688" s="25"/>
    </row>
    <row r="1689" spans="3:4" x14ac:dyDescent="0.2">
      <c r="C1689" s="25"/>
      <c r="D1689" s="25"/>
    </row>
    <row r="1690" spans="3:4" x14ac:dyDescent="0.2">
      <c r="C1690" s="25"/>
      <c r="D1690" s="25"/>
    </row>
    <row r="1691" spans="3:4" x14ac:dyDescent="0.2">
      <c r="C1691" s="25"/>
      <c r="D1691" s="25"/>
    </row>
    <row r="1692" spans="3:4" x14ac:dyDescent="0.2">
      <c r="C1692" s="25"/>
      <c r="D1692" s="25"/>
    </row>
    <row r="1693" spans="3:4" x14ac:dyDescent="0.2">
      <c r="C1693" s="25"/>
      <c r="D1693" s="25"/>
    </row>
    <row r="1694" spans="3:4" x14ac:dyDescent="0.2">
      <c r="C1694" s="25"/>
      <c r="D1694" s="25"/>
    </row>
    <row r="1695" spans="3:4" x14ac:dyDescent="0.2">
      <c r="C1695" s="25"/>
      <c r="D1695" s="25"/>
    </row>
    <row r="1696" spans="3:4" x14ac:dyDescent="0.2">
      <c r="C1696" s="25"/>
      <c r="D1696" s="25"/>
    </row>
    <row r="1697" spans="3:4" x14ac:dyDescent="0.2">
      <c r="C1697" s="25"/>
      <c r="D1697" s="25"/>
    </row>
    <row r="1698" spans="3:4" x14ac:dyDescent="0.2">
      <c r="C1698" s="25"/>
      <c r="D1698" s="25"/>
    </row>
    <row r="1699" spans="3:4" x14ac:dyDescent="0.2">
      <c r="C1699" s="25"/>
      <c r="D1699" s="25"/>
    </row>
    <row r="1700" spans="3:4" x14ac:dyDescent="0.2">
      <c r="C1700" s="25"/>
      <c r="D1700" s="25"/>
    </row>
    <row r="1701" spans="3:4" x14ac:dyDescent="0.2">
      <c r="C1701" s="25"/>
      <c r="D1701" s="25"/>
    </row>
    <row r="1702" spans="3:4" x14ac:dyDescent="0.2">
      <c r="C1702" s="25"/>
      <c r="D1702" s="25"/>
    </row>
    <row r="1703" spans="3:4" x14ac:dyDescent="0.2">
      <c r="C1703" s="25"/>
      <c r="D1703" s="25"/>
    </row>
    <row r="1704" spans="3:4" x14ac:dyDescent="0.2">
      <c r="C1704" s="25"/>
      <c r="D1704" s="25"/>
    </row>
    <row r="1705" spans="3:4" x14ac:dyDescent="0.2">
      <c r="C1705" s="25"/>
      <c r="D1705" s="25"/>
    </row>
    <row r="1706" spans="3:4" x14ac:dyDescent="0.2">
      <c r="C1706" s="25"/>
      <c r="D1706" s="25"/>
    </row>
    <row r="1707" spans="3:4" x14ac:dyDescent="0.2">
      <c r="C1707" s="25"/>
      <c r="D1707" s="25"/>
    </row>
    <row r="1708" spans="3:4" x14ac:dyDescent="0.2">
      <c r="C1708" s="25"/>
      <c r="D1708" s="25"/>
    </row>
    <row r="1709" spans="3:4" x14ac:dyDescent="0.2">
      <c r="C1709" s="25"/>
      <c r="D1709" s="25"/>
    </row>
    <row r="1710" spans="3:4" x14ac:dyDescent="0.2">
      <c r="C1710" s="25"/>
      <c r="D1710" s="25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6"/>
  <sheetViews>
    <sheetView workbookViewId="0">
      <selection activeCell="A47" sqref="A47:B47"/>
    </sheetView>
  </sheetViews>
  <sheetFormatPr defaultRowHeight="12.75" x14ac:dyDescent="0.2"/>
  <sheetData>
    <row r="1" spans="1:23" ht="18.75" thickBot="1" x14ac:dyDescent="0.25">
      <c r="A1" s="26" t="s">
        <v>43</v>
      </c>
      <c r="B1" s="16"/>
      <c r="C1" s="16"/>
      <c r="D1" s="27" t="s">
        <v>44</v>
      </c>
      <c r="E1" s="16"/>
      <c r="F1" s="16"/>
      <c r="G1" s="16"/>
      <c r="H1" s="16"/>
      <c r="K1" s="28" t="s">
        <v>45</v>
      </c>
      <c r="L1" s="16" t="s">
        <v>46</v>
      </c>
      <c r="M1" s="16">
        <f ca="1">F18*H18-G18*G18</f>
        <v>4.0749053172721483E-2</v>
      </c>
      <c r="N1" s="16"/>
      <c r="O1" s="16"/>
      <c r="P1" s="16"/>
      <c r="Q1" s="16"/>
      <c r="R1" s="16">
        <v>1</v>
      </c>
      <c r="S1" s="16" t="s">
        <v>47</v>
      </c>
      <c r="T1" s="16"/>
      <c r="V1" s="7" t="s">
        <v>104</v>
      </c>
      <c r="W1" s="62" t="s">
        <v>111</v>
      </c>
    </row>
    <row r="2" spans="1:23" x14ac:dyDescent="0.2">
      <c r="A2" s="16"/>
      <c r="B2" s="16"/>
      <c r="C2" s="16"/>
      <c r="D2" s="16"/>
      <c r="E2" s="16"/>
      <c r="F2" s="16"/>
      <c r="G2" s="16"/>
      <c r="H2" s="16"/>
      <c r="K2" s="28" t="s">
        <v>48</v>
      </c>
      <c r="L2" s="16" t="s">
        <v>49</v>
      </c>
      <c r="M2" s="16">
        <f ca="1">+D18*H18-F18*G18</f>
        <v>8.0252512957319388E-2</v>
      </c>
      <c r="N2" s="16"/>
      <c r="O2" s="16"/>
      <c r="P2" s="16"/>
      <c r="Q2" s="16"/>
      <c r="R2" s="16">
        <v>2</v>
      </c>
      <c r="S2" s="16" t="s">
        <v>50</v>
      </c>
      <c r="T2" s="16"/>
      <c r="V2">
        <v>-0.5</v>
      </c>
      <c r="W2">
        <f ca="1">+E$4+E$5*V2+E$6*V2^2</f>
        <v>7.250924625938078E-2</v>
      </c>
    </row>
    <row r="3" spans="1:23" ht="13.5" thickBot="1" x14ac:dyDescent="0.25">
      <c r="A3" s="16" t="s">
        <v>51</v>
      </c>
      <c r="B3" s="16" t="s">
        <v>52</v>
      </c>
      <c r="C3" s="16"/>
      <c r="D3" s="16"/>
      <c r="E3" s="29" t="s">
        <v>53</v>
      </c>
      <c r="F3" s="29" t="s">
        <v>54</v>
      </c>
      <c r="G3" s="29" t="s">
        <v>55</v>
      </c>
      <c r="H3" s="29" t="s">
        <v>56</v>
      </c>
      <c r="K3" s="28" t="s">
        <v>57</v>
      </c>
      <c r="L3" s="16" t="s">
        <v>58</v>
      </c>
      <c r="M3" s="16">
        <f ca="1">+D18*G18-F18*F18</f>
        <v>-0.43394651312264043</v>
      </c>
      <c r="N3" s="16"/>
      <c r="O3" s="16"/>
      <c r="P3" s="16"/>
      <c r="Q3" s="16"/>
      <c r="R3" s="16">
        <v>3</v>
      </c>
      <c r="S3" s="16" t="s">
        <v>59</v>
      </c>
      <c r="T3" s="16"/>
      <c r="V3">
        <v>-0.45</v>
      </c>
      <c r="W3">
        <f t="shared" ref="W3:W25" ca="1" si="0">+E$4+E$5*V3+E$6*V3^2</f>
        <v>6.7953333002559763E-2</v>
      </c>
    </row>
    <row r="4" spans="1:23" x14ac:dyDescent="0.2">
      <c r="A4" s="16" t="s">
        <v>60</v>
      </c>
      <c r="B4" s="16" t="s">
        <v>61</v>
      </c>
      <c r="C4" s="16"/>
      <c r="D4" s="30" t="s">
        <v>62</v>
      </c>
      <c r="E4" s="31">
        <f ca="1">(E18*M1-I18*M2+J18*M3)/M7</f>
        <v>4.4441076022062202E-2</v>
      </c>
      <c r="F4" s="32">
        <f ca="1">+E7/M7*M18</f>
        <v>3.6594545068144298E-3</v>
      </c>
      <c r="G4" s="33">
        <f>+B18</f>
        <v>1</v>
      </c>
      <c r="H4" s="34">
        <f ca="1">ABS(F4/E4)</f>
        <v>8.2343967211724142E-2</v>
      </c>
      <c r="K4" s="28" t="s">
        <v>63</v>
      </c>
      <c r="L4" s="16" t="s">
        <v>64</v>
      </c>
      <c r="M4" s="16">
        <f ca="1">+D17*H18-F18*F18</f>
        <v>1.4218231078958261</v>
      </c>
      <c r="N4" s="16"/>
      <c r="O4" s="16"/>
      <c r="P4" s="16"/>
      <c r="Q4" s="16"/>
      <c r="R4" s="16">
        <v>4</v>
      </c>
      <c r="S4" s="16" t="s">
        <v>65</v>
      </c>
      <c r="T4" s="16"/>
      <c r="V4">
        <v>-0.4</v>
      </c>
      <c r="W4">
        <f t="shared" ca="1" si="0"/>
        <v>6.3786107797536323E-2</v>
      </c>
    </row>
    <row r="5" spans="1:23" x14ac:dyDescent="0.2">
      <c r="A5" s="16" t="s">
        <v>66</v>
      </c>
      <c r="B5" s="35">
        <v>40323</v>
      </c>
      <c r="C5" s="16"/>
      <c r="D5" s="36" t="s">
        <v>67</v>
      </c>
      <c r="E5" s="37">
        <f ca="1">+(-E18*M2+I18*M4-J18*M5)/M7</f>
        <v>-1.7267535294877876E-2</v>
      </c>
      <c r="F5" s="38">
        <f ca="1">N18*E7/M7</f>
        <v>2.1616251049715009E-2</v>
      </c>
      <c r="G5" s="39">
        <f>+B18/A18</f>
        <v>1E-4</v>
      </c>
      <c r="H5" s="34">
        <f ca="1">ABS(F5/E5)</f>
        <v>1.2518434553961564</v>
      </c>
      <c r="K5" s="28" t="s">
        <v>68</v>
      </c>
      <c r="L5" s="16" t="s">
        <v>69</v>
      </c>
      <c r="M5" s="16">
        <f ca="1">+D17*G18-D18*F18</f>
        <v>-3.6651298551734994</v>
      </c>
      <c r="N5" s="16"/>
      <c r="O5" s="16"/>
      <c r="P5" s="16"/>
      <c r="Q5" s="16"/>
      <c r="R5" s="16">
        <v>5</v>
      </c>
      <c r="S5" s="16" t="s">
        <v>70</v>
      </c>
      <c r="T5" s="16"/>
      <c r="V5">
        <v>-0.35</v>
      </c>
      <c r="W5">
        <f t="shared" ca="1" si="0"/>
        <v>6.0007570644310476E-2</v>
      </c>
    </row>
    <row r="6" spans="1:23" ht="13.5" thickBot="1" x14ac:dyDescent="0.25">
      <c r="A6" s="16"/>
      <c r="B6" s="16"/>
      <c r="D6" s="40" t="s">
        <v>71</v>
      </c>
      <c r="E6" s="41">
        <f ca="1">+(E18*M3-I18*M5+J18*M6)/M7</f>
        <v>7.7737610359518552E-2</v>
      </c>
      <c r="F6" s="42">
        <f ca="1">O18*E7/M7</f>
        <v>6.4206800834540848E-2</v>
      </c>
      <c r="G6" s="43">
        <f>+B18/A18^2</f>
        <v>1E-8</v>
      </c>
      <c r="H6" s="34">
        <f ca="1">ABS(F6/E6)</f>
        <v>0.82594255904701952</v>
      </c>
      <c r="K6" s="44" t="s">
        <v>72</v>
      </c>
      <c r="L6" s="45" t="s">
        <v>73</v>
      </c>
      <c r="M6" s="45">
        <f ca="1">+D17*F18-D18*D18</f>
        <v>12.544312939999998</v>
      </c>
      <c r="N6" s="16"/>
      <c r="O6" s="16"/>
      <c r="P6" s="16"/>
      <c r="Q6" s="16"/>
      <c r="R6" s="16">
        <v>6</v>
      </c>
      <c r="S6" s="16" t="s">
        <v>74</v>
      </c>
      <c r="T6" s="16"/>
      <c r="V6">
        <v>-0.3</v>
      </c>
      <c r="W6">
        <f t="shared" ca="1" si="0"/>
        <v>5.6617721542882235E-2</v>
      </c>
    </row>
    <row r="7" spans="1:23" x14ac:dyDescent="0.2">
      <c r="B7" s="16"/>
      <c r="C7" s="16"/>
      <c r="D7" s="46" t="s">
        <v>75</v>
      </c>
      <c r="E7" s="47">
        <f ca="1">SQRT(L18/(D17-3))</f>
        <v>9.8212648474628201E-3</v>
      </c>
      <c r="F7" s="16"/>
      <c r="G7" s="48">
        <f>+B22</f>
        <v>6.448390000150539E-2</v>
      </c>
      <c r="H7" s="16"/>
      <c r="K7" s="28" t="s">
        <v>76</v>
      </c>
      <c r="L7" s="49" t="s">
        <v>77</v>
      </c>
      <c r="M7" s="16">
        <f ca="1">+D17*M1-D18*M2+F18*M3</f>
        <v>0.29350781036563373</v>
      </c>
      <c r="N7" s="16"/>
      <c r="O7" s="16"/>
      <c r="P7" s="16"/>
      <c r="Q7" s="16"/>
      <c r="R7" s="16">
        <v>7</v>
      </c>
      <c r="S7" s="16" t="s">
        <v>78</v>
      </c>
      <c r="T7" s="16"/>
      <c r="V7">
        <v>-0.25</v>
      </c>
      <c r="W7">
        <f t="shared" ca="1" si="0"/>
        <v>5.3616560493251579E-2</v>
      </c>
    </row>
    <row r="8" spans="1:23" x14ac:dyDescent="0.2">
      <c r="B8" s="16"/>
      <c r="C8" s="16"/>
      <c r="D8" s="46" t="s">
        <v>79</v>
      </c>
      <c r="E8" s="16"/>
      <c r="F8" s="50">
        <f ca="1">CORREL(INDIRECT(E12):INDIRECT(E13),INDIRECT(K12):INDIRECT(K13))</f>
        <v>0.74888735946240892</v>
      </c>
      <c r="G8" s="47"/>
      <c r="H8" s="16"/>
      <c r="I8" s="48"/>
      <c r="J8" s="16"/>
      <c r="K8" s="16"/>
      <c r="L8" s="49"/>
      <c r="M8" s="16"/>
      <c r="N8" s="16"/>
      <c r="O8" s="16"/>
      <c r="P8" s="16"/>
      <c r="Q8" s="16"/>
      <c r="R8" s="16">
        <v>8</v>
      </c>
      <c r="S8" s="16" t="s">
        <v>80</v>
      </c>
      <c r="T8" s="16"/>
      <c r="V8">
        <v>-0.2</v>
      </c>
      <c r="W8">
        <f t="shared" ca="1" si="0"/>
        <v>5.1004087495418522E-2</v>
      </c>
    </row>
    <row r="9" spans="1:23" x14ac:dyDescent="0.2">
      <c r="A9" s="16"/>
      <c r="B9" s="16"/>
      <c r="C9" s="16"/>
      <c r="D9" s="16"/>
      <c r="E9" s="51">
        <f ca="1">E6*G6</f>
        <v>7.7737610359518549E-10</v>
      </c>
      <c r="F9" s="52">
        <f ca="1">H6</f>
        <v>0.82594255904701952</v>
      </c>
      <c r="G9" s="53">
        <f ca="1">F8</f>
        <v>0.74888735946240892</v>
      </c>
      <c r="I9" s="48"/>
      <c r="J9" s="16"/>
      <c r="K9" s="16"/>
      <c r="L9" s="49"/>
      <c r="M9" s="16"/>
      <c r="N9" s="16"/>
      <c r="O9" s="16"/>
      <c r="P9" s="16"/>
      <c r="Q9" s="16"/>
      <c r="R9" s="16">
        <v>9</v>
      </c>
      <c r="S9" s="16" t="s">
        <v>32</v>
      </c>
      <c r="T9" s="16"/>
      <c r="V9">
        <v>-0.15</v>
      </c>
      <c r="W9">
        <f t="shared" ca="1" si="0"/>
        <v>4.8780302549383051E-2</v>
      </c>
    </row>
    <row r="10" spans="1:23" x14ac:dyDescent="0.2">
      <c r="A10" s="54"/>
      <c r="B10" s="5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>
        <v>10</v>
      </c>
      <c r="S10" s="16" t="s">
        <v>81</v>
      </c>
      <c r="T10" s="16"/>
      <c r="V10">
        <v>-0.1</v>
      </c>
      <c r="W10">
        <f t="shared" ca="1" si="0"/>
        <v>4.6945205655145171E-2</v>
      </c>
    </row>
    <row r="11" spans="1:23" x14ac:dyDescent="0.2">
      <c r="A11" s="54"/>
      <c r="B11" s="54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>
        <v>11</v>
      </c>
      <c r="S11" s="16" t="s">
        <v>82</v>
      </c>
      <c r="T11" s="16"/>
      <c r="V11">
        <v>-0.05</v>
      </c>
      <c r="W11">
        <f t="shared" ca="1" si="0"/>
        <v>4.5498796812704891E-2</v>
      </c>
    </row>
    <row r="12" spans="1:23" x14ac:dyDescent="0.2">
      <c r="A12" s="55">
        <v>21</v>
      </c>
      <c r="B12" s="16" t="s">
        <v>83</v>
      </c>
      <c r="C12" s="56">
        <v>21</v>
      </c>
      <c r="D12" s="4" t="str">
        <f>D$15&amp;$C12</f>
        <v>D21</v>
      </c>
      <c r="E12" s="4" t="str">
        <f t="shared" ref="E12:O12" si="1">E15&amp;$C12</f>
        <v>E21</v>
      </c>
      <c r="F12" s="4" t="str">
        <f t="shared" si="1"/>
        <v>F21</v>
      </c>
      <c r="G12" s="4" t="str">
        <f t="shared" si="1"/>
        <v>G21</v>
      </c>
      <c r="H12" s="4" t="str">
        <f t="shared" si="1"/>
        <v>H21</v>
      </c>
      <c r="I12" s="4" t="str">
        <f t="shared" si="1"/>
        <v>I21</v>
      </c>
      <c r="J12" s="4" t="str">
        <f t="shared" si="1"/>
        <v>J21</v>
      </c>
      <c r="K12" s="4" t="str">
        <f t="shared" si="1"/>
        <v>K21</v>
      </c>
      <c r="L12" s="4" t="str">
        <f t="shared" si="1"/>
        <v>L21</v>
      </c>
      <c r="M12" s="4" t="str">
        <f t="shared" si="1"/>
        <v>M21</v>
      </c>
      <c r="N12" s="4" t="str">
        <f t="shared" si="1"/>
        <v>N21</v>
      </c>
      <c r="O12" s="4" t="str">
        <f t="shared" si="1"/>
        <v>O21</v>
      </c>
      <c r="P12" s="16"/>
      <c r="Q12" s="16"/>
      <c r="R12" s="16">
        <v>12</v>
      </c>
      <c r="S12" s="16" t="s">
        <v>84</v>
      </c>
      <c r="T12" s="16"/>
      <c r="V12">
        <v>0</v>
      </c>
      <c r="W12">
        <f t="shared" ca="1" si="0"/>
        <v>4.4441076022062202E-2</v>
      </c>
    </row>
    <row r="13" spans="1:23" x14ac:dyDescent="0.2">
      <c r="A13" s="55">
        <f>20+COUNT(A21:A1448)</f>
        <v>47</v>
      </c>
      <c r="B13" s="16" t="s">
        <v>85</v>
      </c>
      <c r="C13" s="56">
        <v>35</v>
      </c>
      <c r="D13" s="4" t="str">
        <f>D$15&amp;$C13</f>
        <v>D35</v>
      </c>
      <c r="E13" s="4" t="str">
        <f t="shared" ref="E13:O13" si="2">E$15&amp;$C13</f>
        <v>E35</v>
      </c>
      <c r="F13" s="4" t="str">
        <f t="shared" si="2"/>
        <v>F35</v>
      </c>
      <c r="G13" s="4" t="str">
        <f t="shared" si="2"/>
        <v>G35</v>
      </c>
      <c r="H13" s="4" t="str">
        <f t="shared" si="2"/>
        <v>H35</v>
      </c>
      <c r="I13" s="4" t="str">
        <f t="shared" si="2"/>
        <v>I35</v>
      </c>
      <c r="J13" s="4" t="str">
        <f t="shared" si="2"/>
        <v>J35</v>
      </c>
      <c r="K13" s="4" t="str">
        <f t="shared" si="2"/>
        <v>K35</v>
      </c>
      <c r="L13" s="4" t="str">
        <f t="shared" si="2"/>
        <v>L35</v>
      </c>
      <c r="M13" s="4" t="str">
        <f t="shared" si="2"/>
        <v>M35</v>
      </c>
      <c r="N13" s="4" t="str">
        <f t="shared" si="2"/>
        <v>N35</v>
      </c>
      <c r="O13" s="4" t="str">
        <f t="shared" si="2"/>
        <v>O35</v>
      </c>
      <c r="P13" s="16"/>
      <c r="Q13" s="16"/>
      <c r="R13" s="16">
        <v>13</v>
      </c>
      <c r="S13" s="16" t="s">
        <v>86</v>
      </c>
      <c r="T13" s="16"/>
      <c r="V13">
        <v>0.05</v>
      </c>
      <c r="W13">
        <f t="shared" ca="1" si="0"/>
        <v>4.3772043283217106E-2</v>
      </c>
    </row>
    <row r="14" spans="1:23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9"/>
      <c r="N14" s="16"/>
      <c r="O14" s="16"/>
      <c r="P14" s="16"/>
      <c r="Q14" s="16"/>
      <c r="R14" s="16">
        <v>14</v>
      </c>
      <c r="S14" s="16" t="s">
        <v>87</v>
      </c>
      <c r="T14" s="16"/>
      <c r="V14">
        <v>0.1</v>
      </c>
      <c r="W14">
        <f t="shared" ca="1" si="0"/>
        <v>4.3491698596169602E-2</v>
      </c>
    </row>
    <row r="15" spans="1:23" x14ac:dyDescent="0.2">
      <c r="A15" s="4"/>
      <c r="B15" s="16"/>
      <c r="C15" s="16"/>
      <c r="D15" s="4" t="str">
        <f t="shared" ref="D15:O15" si="3">VLOOKUP(D16,$R1:$S26,2,FALSE)</f>
        <v>D</v>
      </c>
      <c r="E15" s="4" t="str">
        <f t="shared" si="3"/>
        <v>E</v>
      </c>
      <c r="F15" s="4" t="str">
        <f t="shared" si="3"/>
        <v>F</v>
      </c>
      <c r="G15" s="4" t="str">
        <f t="shared" si="3"/>
        <v>G</v>
      </c>
      <c r="H15" s="4" t="str">
        <f t="shared" si="3"/>
        <v>H</v>
      </c>
      <c r="I15" s="4" t="str">
        <f t="shared" si="3"/>
        <v>I</v>
      </c>
      <c r="J15" s="4" t="str">
        <f t="shared" si="3"/>
        <v>J</v>
      </c>
      <c r="K15" s="4" t="str">
        <f t="shared" si="3"/>
        <v>K</v>
      </c>
      <c r="L15" s="4" t="str">
        <f t="shared" si="3"/>
        <v>L</v>
      </c>
      <c r="M15" s="4" t="str">
        <f t="shared" si="3"/>
        <v>M</v>
      </c>
      <c r="N15" s="4" t="str">
        <f t="shared" si="3"/>
        <v>N</v>
      </c>
      <c r="O15" s="4" t="str">
        <f t="shared" si="3"/>
        <v>O</v>
      </c>
      <c r="P15" s="16"/>
      <c r="Q15" s="16"/>
      <c r="R15" s="16">
        <v>15</v>
      </c>
      <c r="S15" s="16" t="s">
        <v>88</v>
      </c>
      <c r="T15" s="16"/>
      <c r="V15">
        <v>0.15</v>
      </c>
      <c r="W15">
        <f t="shared" ca="1" si="0"/>
        <v>4.3600041960919683E-2</v>
      </c>
    </row>
    <row r="16" spans="1:23" x14ac:dyDescent="0.2">
      <c r="A16" s="4"/>
      <c r="B16" s="54"/>
      <c r="C16" s="16"/>
      <c r="D16" s="4">
        <f>COLUMN()</f>
        <v>4</v>
      </c>
      <c r="E16" s="4">
        <f>COLUMN()</f>
        <v>5</v>
      </c>
      <c r="F16" s="4">
        <f>COLUMN()</f>
        <v>6</v>
      </c>
      <c r="G16" s="4">
        <f>COLUMN()</f>
        <v>7</v>
      </c>
      <c r="H16" s="4">
        <f>COLUMN()</f>
        <v>8</v>
      </c>
      <c r="I16" s="4">
        <f>COLUMN()</f>
        <v>9</v>
      </c>
      <c r="J16" s="4">
        <f>COLUMN()</f>
        <v>10</v>
      </c>
      <c r="K16" s="4">
        <f>COLUMN()</f>
        <v>11</v>
      </c>
      <c r="L16" s="4">
        <f>COLUMN()</f>
        <v>12</v>
      </c>
      <c r="M16" s="4">
        <f>COLUMN()</f>
        <v>13</v>
      </c>
      <c r="N16" s="4">
        <f>COLUMN()</f>
        <v>14</v>
      </c>
      <c r="O16" s="4">
        <f>COLUMN()</f>
        <v>15</v>
      </c>
      <c r="P16" s="16"/>
      <c r="Q16" s="16"/>
      <c r="R16" s="16">
        <v>16</v>
      </c>
      <c r="S16" s="16" t="s">
        <v>89</v>
      </c>
      <c r="T16" s="16"/>
      <c r="V16">
        <v>0.2</v>
      </c>
      <c r="W16">
        <f t="shared" ca="1" si="0"/>
        <v>4.409707337746737E-2</v>
      </c>
    </row>
    <row r="17" spans="1:23" x14ac:dyDescent="0.2">
      <c r="A17" s="27" t="s">
        <v>90</v>
      </c>
      <c r="B17" s="16"/>
      <c r="C17" s="16" t="s">
        <v>91</v>
      </c>
      <c r="D17" s="16">
        <f>C13-C12+1</f>
        <v>15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>
        <v>17</v>
      </c>
      <c r="S17" s="16" t="s">
        <v>92</v>
      </c>
      <c r="T17" s="16"/>
      <c r="V17">
        <v>0.25</v>
      </c>
      <c r="W17">
        <f t="shared" ca="1" si="0"/>
        <v>4.4982792845812643E-2</v>
      </c>
    </row>
    <row r="18" spans="1:23" x14ac:dyDescent="0.2">
      <c r="A18" s="57">
        <v>10000</v>
      </c>
      <c r="B18" s="57">
        <v>1</v>
      </c>
      <c r="C18" s="16" t="s">
        <v>93</v>
      </c>
      <c r="D18" s="16">
        <f ca="1">SUM(INDIRECT(D12):INDIRECT(D13))</f>
        <v>-1.9889000000000003</v>
      </c>
      <c r="E18" s="16">
        <f ca="1">SUM(INDIRECT(E12):INDIRECT(E13))</f>
        <v>0.7864711000220268</v>
      </c>
      <c r="F18" s="16">
        <f ca="1">SUM(INDIRECT(F12):INDIRECT(F13))</f>
        <v>1.1000024099999999</v>
      </c>
      <c r="G18" s="16">
        <f ca="1">SUM(INDIRECT(G12):INDIRECT(G13))</f>
        <v>-0.39019497656149998</v>
      </c>
      <c r="H18" s="16">
        <f ca="1">SUM(INDIRECT(H12):INDIRECT(H13))</f>
        <v>0.1754552273267756</v>
      </c>
      <c r="I18" s="16">
        <f ca="1">SUM(INDIRECT(I12):INDIRECT(I13))</f>
        <v>-0.13771601159158456</v>
      </c>
      <c r="J18" s="16">
        <f ca="1">SUM(INDIRECT(J12):INDIRECT(J13))</f>
        <v>6.9262466354390984E-2</v>
      </c>
      <c r="K18" s="16"/>
      <c r="L18" s="16">
        <f ca="1">SUM(INDIRECT(L12):INDIRECT(L13))</f>
        <v>1.1574869184481067E-3</v>
      </c>
      <c r="M18" s="16">
        <f ca="1">SQRT(SUM(INDIRECT(M12):INDIRECT(M13)))</f>
        <v>0.10936254098729714</v>
      </c>
      <c r="N18" s="16">
        <f ca="1">SQRT(SUM(INDIRECT(N12):INDIRECT(N13)))</f>
        <v>0.6460001448341659</v>
      </c>
      <c r="O18" s="16">
        <f ca="1">SQRT(SUM(INDIRECT(O12):INDIRECT(O13)))</f>
        <v>1.9188157346552781</v>
      </c>
      <c r="P18" s="16"/>
      <c r="Q18" s="16"/>
      <c r="R18" s="16">
        <v>18</v>
      </c>
      <c r="S18" s="16" t="s">
        <v>94</v>
      </c>
      <c r="T18" s="16"/>
      <c r="V18">
        <v>0.3</v>
      </c>
      <c r="W18">
        <f t="shared" ca="1" si="0"/>
        <v>4.6257200365955514E-2</v>
      </c>
    </row>
    <row r="19" spans="1:23" x14ac:dyDescent="0.2">
      <c r="A19" s="58" t="s">
        <v>95</v>
      </c>
      <c r="B19" s="16"/>
      <c r="C19" s="16"/>
      <c r="D19" s="59" t="s">
        <v>96</v>
      </c>
      <c r="E19" s="59" t="s">
        <v>97</v>
      </c>
      <c r="F19" s="59" t="s">
        <v>98</v>
      </c>
      <c r="G19" s="59" t="s">
        <v>99</v>
      </c>
      <c r="H19" s="59" t="s">
        <v>100</v>
      </c>
      <c r="I19" s="59" t="s">
        <v>101</v>
      </c>
      <c r="J19" s="59" t="s">
        <v>102</v>
      </c>
      <c r="K19" s="60"/>
      <c r="L19" s="60"/>
      <c r="M19" s="60"/>
      <c r="N19" s="60"/>
      <c r="O19" s="60"/>
      <c r="P19" s="16"/>
      <c r="Q19" s="16"/>
      <c r="R19" s="16">
        <v>19</v>
      </c>
      <c r="S19" s="16" t="s">
        <v>103</v>
      </c>
      <c r="T19" s="16"/>
      <c r="V19">
        <v>0.35</v>
      </c>
      <c r="W19">
        <f t="shared" ca="1" si="0"/>
        <v>4.7920295937895971E-2</v>
      </c>
    </row>
    <row r="20" spans="1:23" ht="15" thickBot="1" x14ac:dyDescent="0.25">
      <c r="A20" s="7" t="s">
        <v>104</v>
      </c>
      <c r="B20" s="7" t="s">
        <v>105</v>
      </c>
      <c r="C20" s="16"/>
      <c r="D20" s="7" t="s">
        <v>104</v>
      </c>
      <c r="E20" s="7" t="s">
        <v>105</v>
      </c>
      <c r="F20" s="7" t="s">
        <v>106</v>
      </c>
      <c r="G20" s="7" t="s">
        <v>107</v>
      </c>
      <c r="H20" s="7" t="s">
        <v>108</v>
      </c>
      <c r="I20" s="61" t="s">
        <v>109</v>
      </c>
      <c r="J20" s="7" t="s">
        <v>110</v>
      </c>
      <c r="K20" s="62" t="s">
        <v>111</v>
      </c>
      <c r="L20" s="61" t="s">
        <v>112</v>
      </c>
      <c r="M20" s="61" t="s">
        <v>113</v>
      </c>
      <c r="N20" s="61" t="s">
        <v>114</v>
      </c>
      <c r="O20" s="61" t="s">
        <v>115</v>
      </c>
      <c r="P20" s="63" t="s">
        <v>116</v>
      </c>
      <c r="Q20" s="16"/>
      <c r="R20" s="16">
        <v>20</v>
      </c>
      <c r="S20" s="16" t="s">
        <v>117</v>
      </c>
      <c r="T20" s="16"/>
      <c r="V20">
        <v>0.4</v>
      </c>
      <c r="W20">
        <f t="shared" ca="1" si="0"/>
        <v>4.997207956163402E-2</v>
      </c>
    </row>
    <row r="21" spans="1:23" x14ac:dyDescent="0.2">
      <c r="A21" s="64">
        <v>-4565.5</v>
      </c>
      <c r="B21" s="64">
        <v>7.9163449998304714E-2</v>
      </c>
      <c r="C21" s="16"/>
      <c r="D21" s="65">
        <f t="shared" ref="D21:D83" si="4">A21/A$18</f>
        <v>-0.45655000000000001</v>
      </c>
      <c r="E21" s="65">
        <f t="shared" ref="E21:E83" si="5">B21/B$18</f>
        <v>7.9163449998304714E-2</v>
      </c>
      <c r="F21" s="66">
        <f t="shared" ref="F21:F83" si="6">D21*D21</f>
        <v>0.20843790250000002</v>
      </c>
      <c r="G21" s="66">
        <f t="shared" ref="G21:G83" si="7">D21*F21</f>
        <v>-9.5162324386375008E-2</v>
      </c>
      <c r="H21" s="66">
        <f t="shared" ref="H21:H83" si="8">F21*F21</f>
        <v>4.3446359198599516E-2</v>
      </c>
      <c r="I21" s="66">
        <f t="shared" ref="I21:I83" si="9">E21*D21</f>
        <v>-3.614207309672602E-2</v>
      </c>
      <c r="J21" s="66">
        <f t="shared" ref="J21:J83" si="10">I21*D21</f>
        <v>1.6500663472310266E-2</v>
      </c>
      <c r="K21" s="66">
        <f t="shared" ref="K21:K83" ca="1" si="11">+E$4+E$5*D21+E$6*D21^2</f>
        <v>6.8528033709639016E-2</v>
      </c>
      <c r="L21" s="66">
        <f t="shared" ref="L21:L83" ca="1" si="12">+(K21-E21)^2</f>
        <v>1.1311207963321563E-4</v>
      </c>
      <c r="M21" s="66">
        <f t="shared" ref="M21:M83" ca="1" si="13">(M$1-M$2*D21+M$3*F21)^2</f>
        <v>1.7063055288885122E-4</v>
      </c>
      <c r="N21" s="66">
        <f t="shared" ref="N21:N83" ca="1" si="14">(-M$2+M$4*D21-M$5*F21)^2</f>
        <v>1.1948171036567348E-3</v>
      </c>
      <c r="O21" s="66">
        <f t="shared" ref="O21:O83" ca="1" si="15">+(M$3-D21*M$5+F21*M$6)^2</f>
        <v>0.25750421257904665</v>
      </c>
      <c r="P21" s="16">
        <f t="shared" ref="P21:P83" ca="1" si="16">+E21-K21</f>
        <v>1.0635416288665697E-2</v>
      </c>
      <c r="Q21" s="16"/>
      <c r="R21" s="16">
        <v>21</v>
      </c>
      <c r="S21" s="16" t="s">
        <v>118</v>
      </c>
      <c r="T21" s="16"/>
      <c r="V21">
        <v>0.45</v>
      </c>
      <c r="W21">
        <f t="shared" ca="1" si="0"/>
        <v>5.2412551237169668E-2</v>
      </c>
    </row>
    <row r="22" spans="1:23" x14ac:dyDescent="0.2">
      <c r="A22" s="64">
        <v>-4561</v>
      </c>
      <c r="B22" s="64">
        <v>6.448390000150539E-2</v>
      </c>
      <c r="C22" s="16"/>
      <c r="D22" s="65">
        <f t="shared" si="4"/>
        <v>-0.45610000000000001</v>
      </c>
      <c r="E22" s="65">
        <f t="shared" si="5"/>
        <v>6.448390000150539E-2</v>
      </c>
      <c r="F22" s="66">
        <f t="shared" si="6"/>
        <v>0.20802721000000002</v>
      </c>
      <c r="G22" s="66">
        <f t="shared" si="7"/>
        <v>-9.4881210481000011E-2</v>
      </c>
      <c r="H22" s="66">
        <f t="shared" si="8"/>
        <v>4.327532010038411E-2</v>
      </c>
      <c r="I22" s="66">
        <f t="shared" si="9"/>
        <v>-2.9411106790686609E-2</v>
      </c>
      <c r="J22" s="66">
        <f t="shared" si="10"/>
        <v>1.3414405807232162E-2</v>
      </c>
      <c r="K22" s="66">
        <f t="shared" ca="1" si="11"/>
        <v>6.8488337065213747E-2</v>
      </c>
      <c r="L22" s="66">
        <f t="shared" ca="1" si="12"/>
        <v>1.6035516197201213E-5</v>
      </c>
      <c r="M22" s="66">
        <f t="shared" ca="1" si="13"/>
        <v>1.6693823703777346E-4</v>
      </c>
      <c r="N22" s="66">
        <f t="shared" ca="1" si="14"/>
        <v>1.1357375573205744E-3</v>
      </c>
      <c r="O22" s="66">
        <f t="shared" ca="1" si="15"/>
        <v>0.25396175456184084</v>
      </c>
      <c r="P22" s="16">
        <f t="shared" ca="1" si="16"/>
        <v>-4.0044370637083576E-3</v>
      </c>
      <c r="Q22" s="16"/>
      <c r="R22" s="16">
        <v>22</v>
      </c>
      <c r="S22" s="16" t="s">
        <v>119</v>
      </c>
      <c r="T22" s="16"/>
      <c r="V22">
        <v>0.5</v>
      </c>
      <c r="W22">
        <f t="shared" ca="1" si="0"/>
        <v>5.5241710964502908E-2</v>
      </c>
    </row>
    <row r="23" spans="1:23" x14ac:dyDescent="0.2">
      <c r="A23" s="64">
        <v>-4518</v>
      </c>
      <c r="B23" s="64">
        <v>7.5268200002028607E-2</v>
      </c>
      <c r="C23" s="16"/>
      <c r="D23" s="65">
        <f t="shared" si="4"/>
        <v>-0.45179999999999998</v>
      </c>
      <c r="E23" s="65">
        <f t="shared" si="5"/>
        <v>7.5268200002028607E-2</v>
      </c>
      <c r="F23" s="66">
        <f t="shared" si="6"/>
        <v>0.20412323999999998</v>
      </c>
      <c r="G23" s="66">
        <f t="shared" si="7"/>
        <v>-9.222287983199999E-2</v>
      </c>
      <c r="H23" s="66">
        <f t="shared" si="8"/>
        <v>4.1666297108097591E-2</v>
      </c>
      <c r="I23" s="66">
        <f t="shared" si="9"/>
        <v>-3.4006172760916525E-2</v>
      </c>
      <c r="J23" s="66">
        <f t="shared" si="10"/>
        <v>1.5363988853382086E-2</v>
      </c>
      <c r="K23" s="66">
        <f t="shared" ca="1" si="11"/>
        <v>6.8110601364730516E-2</v>
      </c>
      <c r="L23" s="66">
        <f t="shared" ca="1" si="12"/>
        <v>5.1231218252651484E-5</v>
      </c>
      <c r="M23" s="66">
        <f t="shared" ca="1" si="13"/>
        <v>1.3389798572920132E-4</v>
      </c>
      <c r="N23" s="66">
        <f t="shared" ca="1" si="14"/>
        <v>6.5055542151427946E-4</v>
      </c>
      <c r="O23" s="66">
        <f t="shared" ca="1" si="15"/>
        <v>0.22159014024202145</v>
      </c>
      <c r="P23" s="16">
        <f t="shared" ca="1" si="16"/>
        <v>7.1575986372980904E-3</v>
      </c>
      <c r="Q23" s="16"/>
      <c r="R23" s="16">
        <v>23</v>
      </c>
      <c r="S23" s="16" t="s">
        <v>120</v>
      </c>
      <c r="T23" s="16"/>
      <c r="V23">
        <v>0.55000000000000004</v>
      </c>
      <c r="W23">
        <f t="shared" ca="1" si="0"/>
        <v>5.8459558743633733E-2</v>
      </c>
    </row>
    <row r="24" spans="1:23" x14ac:dyDescent="0.2">
      <c r="A24" s="64">
        <v>-3719.5</v>
      </c>
      <c r="B24" s="64">
        <v>5.1508049997210037E-2</v>
      </c>
      <c r="C24" s="16"/>
      <c r="D24" s="65">
        <f t="shared" si="4"/>
        <v>-0.37195</v>
      </c>
      <c r="E24" s="65">
        <f t="shared" si="5"/>
        <v>5.1508049997210037E-2</v>
      </c>
      <c r="F24" s="66">
        <f t="shared" si="6"/>
        <v>0.1383468025</v>
      </c>
      <c r="G24" s="66">
        <f t="shared" si="7"/>
        <v>-5.1458093189875001E-2</v>
      </c>
      <c r="H24" s="66">
        <f t="shared" si="8"/>
        <v>1.9139837761974008E-2</v>
      </c>
      <c r="I24" s="66">
        <f t="shared" si="9"/>
        <v>-1.9158419196462273E-2</v>
      </c>
      <c r="J24" s="66">
        <f t="shared" si="10"/>
        <v>7.1259740201241421E-3</v>
      </c>
      <c r="K24" s="66">
        <f t="shared" ca="1" si="11"/>
        <v>6.16184856022223E-2</v>
      </c>
      <c r="L24" s="66">
        <f t="shared" ca="1" si="12"/>
        <v>1.0222090812309969E-4</v>
      </c>
      <c r="M24" s="66">
        <f t="shared" ca="1" si="13"/>
        <v>1.1159519769361355E-4</v>
      </c>
      <c r="N24" s="66">
        <f t="shared" ca="1" si="14"/>
        <v>1.0412288482765389E-2</v>
      </c>
      <c r="O24" s="66">
        <f t="shared" ca="1" si="15"/>
        <v>3.810096353396217E-3</v>
      </c>
      <c r="P24" s="16">
        <f t="shared" ca="1" si="16"/>
        <v>-1.0110435605012263E-2</v>
      </c>
      <c r="Q24" s="16"/>
      <c r="R24" s="16">
        <v>24</v>
      </c>
      <c r="S24" s="16" t="s">
        <v>104</v>
      </c>
      <c r="T24" s="16"/>
      <c r="V24">
        <v>0.6</v>
      </c>
      <c r="W24">
        <f t="shared" ca="1" si="0"/>
        <v>6.206609457456215E-2</v>
      </c>
    </row>
    <row r="25" spans="1:23" x14ac:dyDescent="0.2">
      <c r="A25" s="64">
        <v>-3717.5</v>
      </c>
      <c r="B25" s="64">
        <v>5.4128250005305745E-2</v>
      </c>
      <c r="C25" s="16"/>
      <c r="D25" s="65">
        <f t="shared" si="4"/>
        <v>-0.37175000000000002</v>
      </c>
      <c r="E25" s="65">
        <f t="shared" si="5"/>
        <v>5.4128250005305745E-2</v>
      </c>
      <c r="F25" s="66">
        <f t="shared" si="6"/>
        <v>0.13819806250000002</v>
      </c>
      <c r="G25" s="66">
        <f t="shared" si="7"/>
        <v>-5.1375129734375011E-2</v>
      </c>
      <c r="H25" s="66">
        <f t="shared" si="8"/>
        <v>1.9098704478753913E-2</v>
      </c>
      <c r="I25" s="66">
        <f t="shared" si="9"/>
        <v>-2.0122176939472412E-2</v>
      </c>
      <c r="J25" s="66">
        <f t="shared" si="10"/>
        <v>7.4804192772488691E-3</v>
      </c>
      <c r="K25" s="66">
        <f t="shared" ca="1" si="11"/>
        <v>6.1603469402998448E-2</v>
      </c>
      <c r="L25" s="66">
        <f t="shared" ca="1" si="12"/>
        <v>5.5878905043641263E-5</v>
      </c>
      <c r="M25" s="66">
        <f t="shared" ca="1" si="13"/>
        <v>1.126221321837751E-4</v>
      </c>
      <c r="N25" s="66">
        <f t="shared" ca="1" si="14"/>
        <v>1.0465578185525685E-2</v>
      </c>
      <c r="O25" s="66">
        <f t="shared" ca="1" si="15"/>
        <v>3.9512278676892259E-3</v>
      </c>
      <c r="P25" s="16">
        <f t="shared" ca="1" si="16"/>
        <v>-7.4752193976927034E-3</v>
      </c>
      <c r="Q25" s="16"/>
      <c r="R25" s="16">
        <v>25</v>
      </c>
      <c r="S25" s="16" t="s">
        <v>105</v>
      </c>
      <c r="T25" s="16"/>
      <c r="V25">
        <v>0.65</v>
      </c>
      <c r="W25">
        <f t="shared" ca="1" si="0"/>
        <v>6.6061318457288173E-2</v>
      </c>
    </row>
    <row r="26" spans="1:23" x14ac:dyDescent="0.2">
      <c r="A26" s="64">
        <v>-2266.5</v>
      </c>
      <c r="B26" s="64">
        <v>4.1733350000868086E-2</v>
      </c>
      <c r="C26" s="16"/>
      <c r="D26" s="65">
        <f t="shared" si="4"/>
        <v>-0.22664999999999999</v>
      </c>
      <c r="E26" s="65">
        <f t="shared" si="5"/>
        <v>4.1733350000868086E-2</v>
      </c>
      <c r="F26" s="66">
        <f t="shared" si="6"/>
        <v>5.1370222499999993E-2</v>
      </c>
      <c r="G26" s="66">
        <f t="shared" si="7"/>
        <v>-1.1643060929624999E-2</v>
      </c>
      <c r="H26" s="66">
        <f t="shared" si="8"/>
        <v>2.6388997596995057E-3</v>
      </c>
      <c r="I26" s="66">
        <f t="shared" si="9"/>
        <v>-9.4588637776967504E-3</v>
      </c>
      <c r="J26" s="66">
        <f t="shared" si="10"/>
        <v>2.1438514752149685E-3</v>
      </c>
      <c r="K26" s="66">
        <f t="shared" ca="1" si="11"/>
        <v>5.234816123743305E-2</v>
      </c>
      <c r="L26" s="66">
        <f t="shared" ca="1" si="12"/>
        <v>1.1267421758790582E-4</v>
      </c>
      <c r="M26" s="66">
        <f t="shared" ca="1" si="13"/>
        <v>1.3429554302342957E-3</v>
      </c>
      <c r="N26" s="66">
        <f t="shared" ca="1" si="14"/>
        <v>4.589457182675892E-2</v>
      </c>
      <c r="O26" s="66">
        <f t="shared" ca="1" si="15"/>
        <v>0.38470267903016059</v>
      </c>
      <c r="P26" s="16">
        <f t="shared" ca="1" si="16"/>
        <v>-1.0614811236564964E-2</v>
      </c>
      <c r="Q26" s="16"/>
      <c r="R26" s="16">
        <v>26</v>
      </c>
      <c r="S26" s="16" t="s">
        <v>121</v>
      </c>
      <c r="T26" s="16"/>
    </row>
    <row r="27" spans="1:23" x14ac:dyDescent="0.2">
      <c r="A27" s="64">
        <v>-2262</v>
      </c>
      <c r="B27" s="64">
        <v>5.915380000078585E-2</v>
      </c>
      <c r="C27" s="16"/>
      <c r="D27" s="65">
        <f t="shared" si="4"/>
        <v>-0.22620000000000001</v>
      </c>
      <c r="E27" s="65">
        <f t="shared" si="5"/>
        <v>5.915380000078585E-2</v>
      </c>
      <c r="F27" s="66">
        <f t="shared" si="6"/>
        <v>5.1166440000000007E-2</v>
      </c>
      <c r="G27" s="66">
        <f t="shared" si="7"/>
        <v>-1.1573848728000002E-2</v>
      </c>
      <c r="H27" s="66">
        <f t="shared" si="8"/>
        <v>2.6180045822736006E-3</v>
      </c>
      <c r="I27" s="66">
        <f t="shared" si="9"/>
        <v>-1.338058956017776E-2</v>
      </c>
      <c r="J27" s="66">
        <f t="shared" si="10"/>
        <v>3.0266893585122094E-3</v>
      </c>
      <c r="K27" s="66">
        <f t="shared" ca="1" si="11"/>
        <v>5.232454928196726E-2</v>
      </c>
      <c r="L27" s="66">
        <f t="shared" ca="1" si="12"/>
        <v>4.6638665380484227E-5</v>
      </c>
      <c r="M27" s="66">
        <f t="shared" ca="1" si="13"/>
        <v>1.3467926276147252E-3</v>
      </c>
      <c r="N27" s="66">
        <f t="shared" ca="1" si="14"/>
        <v>4.5940458082062235E-2</v>
      </c>
      <c r="O27" s="66">
        <f t="shared" ca="1" si="15"/>
        <v>0.38582862813002111</v>
      </c>
      <c r="P27" s="16">
        <f t="shared" ca="1" si="16"/>
        <v>6.82925071881859E-3</v>
      </c>
      <c r="Q27" s="16"/>
      <c r="R27" s="16"/>
      <c r="S27" s="16"/>
      <c r="T27" s="16"/>
    </row>
    <row r="28" spans="1:23" x14ac:dyDescent="0.2">
      <c r="A28" s="64">
        <v>-310</v>
      </c>
      <c r="B28" s="64">
        <v>3.6969000000681262E-2</v>
      </c>
      <c r="C28" s="16"/>
      <c r="D28" s="65">
        <f t="shared" si="4"/>
        <v>-3.1E-2</v>
      </c>
      <c r="E28" s="65">
        <f t="shared" si="5"/>
        <v>3.6969000000681262E-2</v>
      </c>
      <c r="F28" s="66">
        <f t="shared" si="6"/>
        <v>9.6099999999999994E-4</v>
      </c>
      <c r="G28" s="66">
        <f t="shared" si="7"/>
        <v>-2.9790999999999996E-5</v>
      </c>
      <c r="H28" s="66">
        <f t="shared" si="8"/>
        <v>9.2352099999999987E-7</v>
      </c>
      <c r="I28" s="66">
        <f t="shared" si="9"/>
        <v>-1.1460390000211191E-3</v>
      </c>
      <c r="J28" s="66">
        <f t="shared" si="10"/>
        <v>3.5527209000654694E-5</v>
      </c>
      <c r="K28" s="66">
        <f t="shared" ca="1" si="11"/>
        <v>4.5051075459758914E-2</v>
      </c>
      <c r="L28" s="66">
        <f t="shared" ca="1" si="12"/>
        <v>6.5319943726225234E-5</v>
      </c>
      <c r="M28" s="66">
        <f t="shared" ca="1" si="13"/>
        <v>1.8335402798436531E-3</v>
      </c>
      <c r="N28" s="66">
        <f t="shared" ca="1" si="14"/>
        <v>1.4594292472701326E-2</v>
      </c>
      <c r="O28" s="66">
        <f t="shared" ca="1" si="15"/>
        <v>0.2867714462336981</v>
      </c>
      <c r="P28" s="16">
        <f t="shared" ca="1" si="16"/>
        <v>-8.082075459077652E-3</v>
      </c>
      <c r="Q28" s="16"/>
      <c r="R28" s="16"/>
      <c r="S28" s="16"/>
      <c r="T28" s="16"/>
    </row>
    <row r="29" spans="1:23" x14ac:dyDescent="0.2">
      <c r="A29" s="64">
        <v>-308</v>
      </c>
      <c r="B29" s="64">
        <v>6.2889200002246071E-2</v>
      </c>
      <c r="C29" s="16"/>
      <c r="D29" s="65">
        <f t="shared" si="4"/>
        <v>-3.0800000000000001E-2</v>
      </c>
      <c r="E29" s="65">
        <f t="shared" si="5"/>
        <v>6.2889200002246071E-2</v>
      </c>
      <c r="F29" s="66">
        <f t="shared" si="6"/>
        <v>9.4864000000000005E-4</v>
      </c>
      <c r="G29" s="66">
        <f t="shared" si="7"/>
        <v>-2.9218112000000004E-5</v>
      </c>
      <c r="H29" s="66">
        <f t="shared" si="8"/>
        <v>8.9991784960000014E-7</v>
      </c>
      <c r="I29" s="66">
        <f t="shared" si="9"/>
        <v>-1.9369873600691789E-3</v>
      </c>
      <c r="J29" s="66">
        <f t="shared" si="10"/>
        <v>5.9659210690130713E-5</v>
      </c>
      <c r="K29" s="66">
        <f t="shared" ca="1" si="11"/>
        <v>4.5046661115835891E-2</v>
      </c>
      <c r="L29" s="66">
        <f t="shared" ca="1" si="12"/>
        <v>3.1835619391305938E-4</v>
      </c>
      <c r="M29" s="66">
        <f t="shared" ca="1" si="13"/>
        <v>1.8326251689341699E-3</v>
      </c>
      <c r="N29" s="66">
        <f t="shared" ca="1" si="14"/>
        <v>1.4536588584194375E-2</v>
      </c>
      <c r="O29" s="66">
        <f t="shared" ca="1" si="15"/>
        <v>0.2861527534885433</v>
      </c>
      <c r="P29" s="16">
        <f t="shared" ca="1" si="16"/>
        <v>1.7842538886410179E-2</v>
      </c>
      <c r="Q29" s="16"/>
      <c r="R29" s="16"/>
      <c r="S29" s="16"/>
      <c r="T29" s="16"/>
    </row>
    <row r="30" spans="1:23" x14ac:dyDescent="0.2">
      <c r="A30" s="64">
        <v>408.5</v>
      </c>
      <c r="B30" s="64">
        <v>3.8000850006937981E-2</v>
      </c>
      <c r="C30" s="16"/>
      <c r="D30" s="65">
        <f t="shared" si="4"/>
        <v>4.0849999999999997E-2</v>
      </c>
      <c r="E30" s="65">
        <f t="shared" si="5"/>
        <v>3.8000850006937981E-2</v>
      </c>
      <c r="F30" s="66">
        <f t="shared" si="6"/>
        <v>1.6687224999999998E-3</v>
      </c>
      <c r="G30" s="66">
        <f t="shared" si="7"/>
        <v>6.8167314124999991E-5</v>
      </c>
      <c r="H30" s="66">
        <f t="shared" si="8"/>
        <v>2.7846347820062496E-6</v>
      </c>
      <c r="I30" s="66">
        <f t="shared" si="9"/>
        <v>1.5523347227834165E-3</v>
      </c>
      <c r="J30" s="66">
        <f t="shared" si="10"/>
        <v>6.3412873425702554E-5</v>
      </c>
      <c r="K30" s="66">
        <f t="shared" ca="1" si="11"/>
        <v>4.38654197047696E-2</v>
      </c>
      <c r="L30" s="66">
        <f t="shared" ca="1" si="12"/>
        <v>3.4393177740724849E-5</v>
      </c>
      <c r="M30" s="66">
        <f t="shared" ca="1" si="13"/>
        <v>1.3503127370989333E-3</v>
      </c>
      <c r="N30" s="66">
        <f t="shared" ca="1" si="14"/>
        <v>2.5776155902084162E-4</v>
      </c>
      <c r="O30" s="66">
        <f t="shared" ca="1" si="15"/>
        <v>6.9323193995935894E-2</v>
      </c>
      <c r="P30" s="16">
        <f t="shared" ca="1" si="16"/>
        <v>-5.8645696978316189E-3</v>
      </c>
      <c r="Q30" s="16"/>
      <c r="R30" s="16"/>
      <c r="S30" s="16"/>
      <c r="T30" s="16"/>
    </row>
    <row r="31" spans="1:23" x14ac:dyDescent="0.2">
      <c r="A31" s="64">
        <v>410.5</v>
      </c>
      <c r="B31" s="64">
        <v>4.1121050002402626E-2</v>
      </c>
      <c r="C31" s="16"/>
      <c r="D31" s="65">
        <f t="shared" si="4"/>
        <v>4.1050000000000003E-2</v>
      </c>
      <c r="E31" s="65">
        <f t="shared" si="5"/>
        <v>4.1121050002402626E-2</v>
      </c>
      <c r="F31" s="66">
        <f t="shared" si="6"/>
        <v>1.6851025000000003E-3</v>
      </c>
      <c r="G31" s="66">
        <f t="shared" si="7"/>
        <v>6.9173457625000025E-5</v>
      </c>
      <c r="H31" s="66">
        <f t="shared" si="8"/>
        <v>2.8395704355062512E-6</v>
      </c>
      <c r="I31" s="66">
        <f t="shared" si="9"/>
        <v>1.688019102598628E-3</v>
      </c>
      <c r="J31" s="66">
        <f t="shared" si="10"/>
        <v>6.9293184161673679E-5</v>
      </c>
      <c r="K31" s="66">
        <f t="shared" ca="1" si="11"/>
        <v>4.3863239539768319E-2</v>
      </c>
      <c r="L31" s="66">
        <f t="shared" ca="1" si="12"/>
        <v>7.5196034588378719E-6</v>
      </c>
      <c r="M31" s="66">
        <f t="shared" ca="1" si="13"/>
        <v>1.3486112776501902E-3</v>
      </c>
      <c r="N31" s="66">
        <f t="shared" ca="1" si="14"/>
        <v>2.4682153515337039E-4</v>
      </c>
      <c r="O31" s="66">
        <f t="shared" ca="1" si="15"/>
        <v>6.8829872898914915E-2</v>
      </c>
      <c r="P31" s="16">
        <f t="shared" ca="1" si="16"/>
        <v>-2.7421895373656927E-3</v>
      </c>
      <c r="Q31" s="16"/>
      <c r="R31" s="16"/>
      <c r="S31" s="16"/>
      <c r="T31" s="16"/>
    </row>
    <row r="32" spans="1:23" x14ac:dyDescent="0.2">
      <c r="A32" s="64">
        <v>449</v>
      </c>
      <c r="B32" s="64">
        <v>5.1484900002833456E-2</v>
      </c>
      <c r="C32" s="16"/>
      <c r="D32" s="65">
        <f t="shared" si="4"/>
        <v>4.4900000000000002E-2</v>
      </c>
      <c r="E32" s="65">
        <f t="shared" si="5"/>
        <v>5.1484900002833456E-2</v>
      </c>
      <c r="F32" s="66">
        <f t="shared" si="6"/>
        <v>2.0160100000000004E-3</v>
      </c>
      <c r="G32" s="66">
        <f t="shared" si="7"/>
        <v>9.0518849000000026E-5</v>
      </c>
      <c r="H32" s="66">
        <f t="shared" si="8"/>
        <v>4.0642963201000011E-6</v>
      </c>
      <c r="I32" s="66">
        <f t="shared" si="9"/>
        <v>2.3116720101272223E-3</v>
      </c>
      <c r="J32" s="66">
        <f t="shared" si="10"/>
        <v>1.0379407325471229E-4</v>
      </c>
      <c r="K32" s="66">
        <f t="shared" ca="1" si="11"/>
        <v>4.3822483487183081E-2</v>
      </c>
      <c r="L32" s="66">
        <f t="shared" ca="1" si="12"/>
        <v>5.8712626859311634E-5</v>
      </c>
      <c r="M32" s="66">
        <f t="shared" ca="1" si="13"/>
        <v>1.3155763610073366E-3</v>
      </c>
      <c r="N32" s="66">
        <f t="shared" ca="1" si="14"/>
        <v>8.1427468017262903E-5</v>
      </c>
      <c r="O32" s="66">
        <f t="shared" ca="1" si="15"/>
        <v>5.9581257077472298E-2</v>
      </c>
      <c r="P32" s="16">
        <f t="shared" ca="1" si="16"/>
        <v>7.6624165156503748E-3</v>
      </c>
      <c r="Q32" s="16"/>
      <c r="R32" s="16"/>
      <c r="S32" s="16"/>
      <c r="T32" s="16"/>
    </row>
    <row r="33" spans="1:20" x14ac:dyDescent="0.2">
      <c r="A33" s="64">
        <v>991</v>
      </c>
      <c r="B33" s="64">
        <v>4.8959100000502076E-2</v>
      </c>
      <c r="C33" s="16"/>
      <c r="D33" s="65">
        <f t="shared" si="4"/>
        <v>9.9099999999999994E-2</v>
      </c>
      <c r="E33" s="65">
        <f t="shared" si="5"/>
        <v>4.8959100000502076E-2</v>
      </c>
      <c r="F33" s="66">
        <f t="shared" si="6"/>
        <v>9.8208099999999993E-3</v>
      </c>
      <c r="G33" s="66">
        <f t="shared" si="7"/>
        <v>9.7324227099999982E-4</v>
      </c>
      <c r="H33" s="66">
        <f t="shared" si="8"/>
        <v>9.6448309056099989E-5</v>
      </c>
      <c r="I33" s="66">
        <f t="shared" si="9"/>
        <v>4.8518468100497555E-3</v>
      </c>
      <c r="J33" s="66">
        <f t="shared" si="10"/>
        <v>4.8081801887593076E-4</v>
      </c>
      <c r="K33" s="66">
        <f t="shared" ca="1" si="11"/>
        <v>4.3493309575534669E-2</v>
      </c>
      <c r="L33" s="66">
        <f t="shared" ca="1" si="12"/>
        <v>2.9874864969665384E-5</v>
      </c>
      <c r="M33" s="66">
        <f t="shared" ca="1" si="13"/>
        <v>8.1420758239764222E-4</v>
      </c>
      <c r="N33" s="66">
        <f t="shared" ca="1" si="14"/>
        <v>9.3401982252218629E-3</v>
      </c>
      <c r="O33" s="66">
        <f t="shared" ca="1" si="15"/>
        <v>2.7523841528666626E-3</v>
      </c>
      <c r="P33" s="16">
        <f t="shared" ca="1" si="16"/>
        <v>5.4657904249674066E-3</v>
      </c>
      <c r="Q33" s="16"/>
      <c r="R33" s="16"/>
      <c r="S33" s="16"/>
      <c r="T33" s="16"/>
    </row>
    <row r="34" spans="1:20" x14ac:dyDescent="0.2">
      <c r="A34" s="64">
        <v>2036.5</v>
      </c>
      <c r="B34" s="64">
        <v>4.8643649999576155E-2</v>
      </c>
      <c r="C34" s="16"/>
      <c r="D34" s="65">
        <f t="shared" si="4"/>
        <v>0.20365</v>
      </c>
      <c r="E34" s="65">
        <f t="shared" si="5"/>
        <v>4.8643649999576155E-2</v>
      </c>
      <c r="F34" s="66">
        <f t="shared" si="6"/>
        <v>4.14733225E-2</v>
      </c>
      <c r="G34" s="66">
        <f t="shared" si="7"/>
        <v>8.4460421271250006E-3</v>
      </c>
      <c r="H34" s="66">
        <f t="shared" si="8"/>
        <v>1.7200364791890063E-3</v>
      </c>
      <c r="I34" s="66">
        <f t="shared" si="9"/>
        <v>9.906279322413683E-3</v>
      </c>
      <c r="J34" s="66">
        <f t="shared" si="10"/>
        <v>2.0174137840095465E-3</v>
      </c>
      <c r="K34" s="66">
        <f t="shared" ca="1" si="11"/>
        <v>4.4148579444079981E-2</v>
      </c>
      <c r="L34" s="66">
        <f t="shared" ca="1" si="12"/>
        <v>2.0205659298888681E-5</v>
      </c>
      <c r="M34" s="66">
        <f t="shared" ca="1" si="13"/>
        <v>4.1067913832087582E-5</v>
      </c>
      <c r="N34" s="66">
        <f t="shared" ca="1" si="14"/>
        <v>0.1305426582500826</v>
      </c>
      <c r="O34" s="66">
        <f t="shared" ca="1" si="15"/>
        <v>0.69340847218485924</v>
      </c>
      <c r="P34" s="16">
        <f t="shared" ca="1" si="16"/>
        <v>4.4950705554961737E-3</v>
      </c>
      <c r="Q34" s="16"/>
      <c r="R34" s="16"/>
      <c r="S34" s="16"/>
      <c r="T34" s="16"/>
    </row>
    <row r="35" spans="1:20" x14ac:dyDescent="0.2">
      <c r="A35" s="64">
        <v>2043.5</v>
      </c>
      <c r="B35" s="64">
        <v>3.2964350000838749E-2</v>
      </c>
      <c r="C35" s="16"/>
      <c r="D35" s="65">
        <f t="shared" si="4"/>
        <v>0.20435</v>
      </c>
      <c r="E35" s="65">
        <f t="shared" si="5"/>
        <v>3.2964350000838749E-2</v>
      </c>
      <c r="F35" s="66">
        <f t="shared" si="6"/>
        <v>4.1758922500000004E-2</v>
      </c>
      <c r="G35" s="66">
        <f t="shared" si="7"/>
        <v>8.5334358128750006E-3</v>
      </c>
      <c r="H35" s="66">
        <f t="shared" si="8"/>
        <v>1.7438076083610065E-3</v>
      </c>
      <c r="I35" s="66">
        <f t="shared" si="9"/>
        <v>6.7362649226713981E-3</v>
      </c>
      <c r="J35" s="66">
        <f t="shared" si="10"/>
        <v>1.3765557369479003E-3</v>
      </c>
      <c r="K35" s="66">
        <f t="shared" ca="1" si="11"/>
        <v>4.4158694030892238E-2</v>
      </c>
      <c r="L35" s="66">
        <f t="shared" ca="1" si="12"/>
        <v>1.253133382631942E-4</v>
      </c>
      <c r="M35" s="66">
        <f t="shared" ca="1" si="13"/>
        <v>3.8791887052000181E-5</v>
      </c>
      <c r="N35" s="66">
        <f t="shared" ca="1" si="14"/>
        <v>0.13202243237176792</v>
      </c>
      <c r="O35" s="66">
        <f t="shared" ca="1" si="15"/>
        <v>0.703685704764208</v>
      </c>
      <c r="P35" s="16">
        <f t="shared" ca="1" si="16"/>
        <v>-1.1194344030053489E-2</v>
      </c>
      <c r="Q35" s="16"/>
      <c r="R35" s="16"/>
      <c r="S35" s="16"/>
      <c r="T35" s="16"/>
    </row>
    <row r="36" spans="1:20" x14ac:dyDescent="0.2">
      <c r="A36" s="64">
        <v>2044.5</v>
      </c>
      <c r="B36" s="64">
        <v>4.7524449997581542E-2</v>
      </c>
      <c r="C36" s="16"/>
      <c r="D36" s="65">
        <f t="shared" si="4"/>
        <v>0.20444999999999999</v>
      </c>
      <c r="E36" s="65">
        <f t="shared" si="5"/>
        <v>4.7524449997581542E-2</v>
      </c>
      <c r="F36" s="66">
        <f t="shared" si="6"/>
        <v>4.1799802499999997E-2</v>
      </c>
      <c r="G36" s="66">
        <f t="shared" si="7"/>
        <v>8.5459696211249991E-3</v>
      </c>
      <c r="H36" s="66">
        <f t="shared" si="8"/>
        <v>1.7472234890390059E-3</v>
      </c>
      <c r="I36" s="66">
        <f t="shared" si="9"/>
        <v>9.7163738020055457E-3</v>
      </c>
      <c r="J36" s="66">
        <f t="shared" si="10"/>
        <v>1.9865126238200336E-3</v>
      </c>
      <c r="K36" s="66">
        <f t="shared" ca="1" si="11"/>
        <v>4.4160145190874245E-2</v>
      </c>
      <c r="L36" s="66">
        <f t="shared" ca="1" si="12"/>
        <v>1.131854683243382E-5</v>
      </c>
      <c r="M36" s="66">
        <f t="shared" ca="1" si="13"/>
        <v>3.8471606090003806E-5</v>
      </c>
      <c r="N36" s="66">
        <f t="shared" ca="1" si="14"/>
        <v>0.13223472272401549</v>
      </c>
      <c r="O36" s="66">
        <f t="shared" ca="1" si="15"/>
        <v>0.70516173785953085</v>
      </c>
      <c r="P36" s="16">
        <f t="shared" ca="1" si="16"/>
        <v>3.3643048067072967E-3</v>
      </c>
      <c r="Q36" s="16"/>
      <c r="R36" s="16"/>
      <c r="S36" s="16"/>
      <c r="T36" s="16"/>
    </row>
    <row r="37" spans="1:20" x14ac:dyDescent="0.2">
      <c r="A37" s="64">
        <v>2050.5</v>
      </c>
      <c r="B37" s="64">
        <v>4.5885049999924377E-2</v>
      </c>
      <c r="C37" s="16"/>
      <c r="D37" s="65">
        <f t="shared" si="4"/>
        <v>0.20505000000000001</v>
      </c>
      <c r="E37" s="65">
        <f t="shared" si="5"/>
        <v>4.5885049999924377E-2</v>
      </c>
      <c r="F37" s="66">
        <f t="shared" si="6"/>
        <v>4.2045502500000005E-2</v>
      </c>
      <c r="G37" s="66">
        <f t="shared" si="7"/>
        <v>8.6214302876250013E-3</v>
      </c>
      <c r="H37" s="66">
        <f t="shared" si="8"/>
        <v>1.7678242804775068E-3</v>
      </c>
      <c r="I37" s="66">
        <f t="shared" si="9"/>
        <v>9.4087295024844943E-3</v>
      </c>
      <c r="J37" s="66">
        <f t="shared" si="10"/>
        <v>1.9292599844844456E-3</v>
      </c>
      <c r="K37" s="66">
        <f t="shared" ca="1" si="11"/>
        <v>4.4168884800562656E-2</v>
      </c>
      <c r="L37" s="66">
        <f t="shared" ca="1" si="12"/>
        <v>2.9452229915002528E-6</v>
      </c>
      <c r="M37" s="66">
        <f t="shared" ca="1" si="13"/>
        <v>3.6575596825690195E-5</v>
      </c>
      <c r="N37" s="66">
        <f t="shared" ca="1" si="14"/>
        <v>0.1335131711810626</v>
      </c>
      <c r="O37" s="66">
        <f t="shared" ca="1" si="15"/>
        <v>0.71405931545708534</v>
      </c>
      <c r="P37" s="16">
        <f t="shared" ca="1" si="16"/>
        <v>1.7161651993617202E-3</v>
      </c>
      <c r="Q37" s="16"/>
      <c r="R37" s="16"/>
      <c r="S37" s="16"/>
      <c r="T37" s="16"/>
    </row>
    <row r="38" spans="1:20" x14ac:dyDescent="0.2">
      <c r="A38" s="64">
        <v>2053.5</v>
      </c>
      <c r="B38" s="64">
        <v>4.6265349999885075E-2</v>
      </c>
      <c r="C38" s="16"/>
      <c r="D38" s="65">
        <f t="shared" si="4"/>
        <v>0.20535</v>
      </c>
      <c r="E38" s="65">
        <f t="shared" si="5"/>
        <v>4.6265349999885075E-2</v>
      </c>
      <c r="F38" s="66">
        <f t="shared" si="6"/>
        <v>4.2168622500000003E-2</v>
      </c>
      <c r="G38" s="66">
        <f t="shared" si="7"/>
        <v>8.6593266303750006E-3</v>
      </c>
      <c r="H38" s="66">
        <f t="shared" si="8"/>
        <v>1.7781927235475065E-3</v>
      </c>
      <c r="I38" s="66">
        <f t="shared" si="9"/>
        <v>9.5005896224764005E-3</v>
      </c>
      <c r="J38" s="66">
        <f t="shared" si="10"/>
        <v>1.9509460789755289E-3</v>
      </c>
      <c r="K38" s="66">
        <f t="shared" ca="1" si="11"/>
        <v>4.4173275594561655E-2</v>
      </c>
      <c r="L38" s="66">
        <f t="shared" ca="1" si="12"/>
        <v>4.3767753174093417E-6</v>
      </c>
      <c r="M38" s="66">
        <f t="shared" ca="1" si="13"/>
        <v>3.5644158976615929E-5</v>
      </c>
      <c r="N38" s="66">
        <f t="shared" ca="1" si="14"/>
        <v>0.13415542670139488</v>
      </c>
      <c r="O38" s="66">
        <f t="shared" ca="1" si="15"/>
        <v>0.7185347646908411</v>
      </c>
      <c r="P38" s="16">
        <f t="shared" ca="1" si="16"/>
        <v>2.09207440532342E-3</v>
      </c>
      <c r="Q38" s="16"/>
      <c r="R38" s="16"/>
      <c r="S38" s="16"/>
      <c r="T38" s="16"/>
    </row>
    <row r="39" spans="1:20" x14ac:dyDescent="0.2">
      <c r="A39" s="64">
        <v>2054.5</v>
      </c>
      <c r="B39" s="64">
        <v>4.6825450001051649E-2</v>
      </c>
      <c r="C39" s="16"/>
      <c r="D39" s="65">
        <f t="shared" si="4"/>
        <v>0.20544999999999999</v>
      </c>
      <c r="E39" s="65">
        <f t="shared" si="5"/>
        <v>4.6825450001051649E-2</v>
      </c>
      <c r="F39" s="66">
        <f t="shared" si="6"/>
        <v>4.2209702499999995E-2</v>
      </c>
      <c r="G39" s="66">
        <f t="shared" si="7"/>
        <v>8.6719833786249988E-3</v>
      </c>
      <c r="H39" s="66">
        <f t="shared" si="8"/>
        <v>1.7816589851385057E-3</v>
      </c>
      <c r="I39" s="66">
        <f t="shared" si="9"/>
        <v>9.6202887027160618E-3</v>
      </c>
      <c r="J39" s="66">
        <f t="shared" si="10"/>
        <v>1.9764883139730149E-3</v>
      </c>
      <c r="K39" s="66">
        <f t="shared" ca="1" si="11"/>
        <v>4.4174742302065743E-2</v>
      </c>
      <c r="L39" s="66">
        <f t="shared" ca="1" si="12"/>
        <v>7.0262513054631566E-6</v>
      </c>
      <c r="M39" s="66">
        <f t="shared" ca="1" si="13"/>
        <v>3.5336142996663266E-5</v>
      </c>
      <c r="N39" s="66">
        <f t="shared" ca="1" si="14"/>
        <v>0.13436996181276964</v>
      </c>
      <c r="O39" s="66">
        <f t="shared" ca="1" si="15"/>
        <v>0.72003053963757602</v>
      </c>
      <c r="P39" s="16">
        <f t="shared" ca="1" si="16"/>
        <v>2.650707698985906E-3</v>
      </c>
      <c r="Q39" s="16"/>
      <c r="R39" s="16"/>
      <c r="S39" s="16"/>
      <c r="T39" s="16"/>
    </row>
    <row r="40" spans="1:20" x14ac:dyDescent="0.2">
      <c r="A40" s="64">
        <v>2055.5</v>
      </c>
      <c r="B40" s="64">
        <v>4.0785550001601223E-2</v>
      </c>
      <c r="C40" s="16"/>
      <c r="D40" s="65">
        <f t="shared" si="4"/>
        <v>0.20555000000000001</v>
      </c>
      <c r="E40" s="65">
        <f t="shared" si="5"/>
        <v>4.0785550001601223E-2</v>
      </c>
      <c r="F40" s="66">
        <f t="shared" si="6"/>
        <v>4.2250802500000004E-2</v>
      </c>
      <c r="G40" s="66">
        <f t="shared" si="7"/>
        <v>8.6846524538750011E-3</v>
      </c>
      <c r="H40" s="66">
        <f t="shared" si="8"/>
        <v>1.7851303118940065E-3</v>
      </c>
      <c r="I40" s="66">
        <f t="shared" si="9"/>
        <v>8.3834698028291323E-3</v>
      </c>
      <c r="J40" s="66">
        <f t="shared" si="10"/>
        <v>1.7232222179715281E-3</v>
      </c>
      <c r="K40" s="66">
        <f t="shared" ca="1" si="11"/>
        <v>4.4176210564322027E-2</v>
      </c>
      <c r="L40" s="66">
        <f t="shared" ca="1" si="12"/>
        <v>1.149657905159016E-5</v>
      </c>
      <c r="M40" s="66">
        <f t="shared" ca="1" si="13"/>
        <v>3.5029360911527443E-5</v>
      </c>
      <c r="N40" s="66">
        <f t="shared" ca="1" si="14"/>
        <v>0.13458472210767319</v>
      </c>
      <c r="O40" s="66">
        <f t="shared" ca="1" si="15"/>
        <v>0.72152829606413682</v>
      </c>
      <c r="P40" s="16">
        <f t="shared" ca="1" si="16"/>
        <v>-3.3906605627208042E-3</v>
      </c>
      <c r="Q40" s="16"/>
      <c r="R40" s="16"/>
      <c r="S40" s="16"/>
      <c r="T40" s="16"/>
    </row>
    <row r="41" spans="1:20" x14ac:dyDescent="0.2">
      <c r="A41" s="64">
        <v>2873</v>
      </c>
      <c r="B41" s="64">
        <v>5.1167300000088289E-2</v>
      </c>
      <c r="C41" s="16"/>
      <c r="D41" s="65">
        <f t="shared" si="4"/>
        <v>0.2873</v>
      </c>
      <c r="E41" s="65">
        <f t="shared" si="5"/>
        <v>5.1167300000088289E-2</v>
      </c>
      <c r="F41" s="66">
        <f t="shared" si="6"/>
        <v>8.2541290000000003E-2</v>
      </c>
      <c r="G41" s="66">
        <f t="shared" si="7"/>
        <v>2.3714112617000002E-2</v>
      </c>
      <c r="H41" s="66">
        <f t="shared" si="8"/>
        <v>6.8130645548641006E-3</v>
      </c>
      <c r="I41" s="66">
        <f t="shared" si="9"/>
        <v>1.4700365290025365E-2</v>
      </c>
      <c r="J41" s="66">
        <f t="shared" si="10"/>
        <v>4.2234149478242869E-3</v>
      </c>
      <c r="K41" s="66">
        <f t="shared" ca="1" si="11"/>
        <v>4.5896675772435815E-2</v>
      </c>
      <c r="L41" s="66">
        <f t="shared" ca="1" si="12"/>
        <v>2.7779479749117246E-5</v>
      </c>
      <c r="M41" s="66">
        <f t="shared" ca="1" si="13"/>
        <v>3.2855183191978253E-4</v>
      </c>
      <c r="N41" s="66">
        <f t="shared" ca="1" si="14"/>
        <v>0.39786046373573852</v>
      </c>
      <c r="O41" s="66">
        <f t="shared" ca="1" si="15"/>
        <v>2.7372678920053768</v>
      </c>
      <c r="P41" s="16">
        <f t="shared" ca="1" si="16"/>
        <v>5.2706242276524748E-3</v>
      </c>
      <c r="Q41" s="16"/>
      <c r="R41" s="16"/>
      <c r="S41" s="16"/>
      <c r="T41" s="16"/>
    </row>
    <row r="42" spans="1:20" x14ac:dyDescent="0.2">
      <c r="A42" s="64">
        <v>4509.5</v>
      </c>
      <c r="B42" s="64">
        <v>4.177095000341069E-2</v>
      </c>
      <c r="C42" s="16"/>
      <c r="D42" s="65">
        <f t="shared" si="4"/>
        <v>0.45095000000000002</v>
      </c>
      <c r="E42" s="65">
        <f t="shared" si="5"/>
        <v>4.177095000341069E-2</v>
      </c>
      <c r="F42" s="66">
        <f t="shared" si="6"/>
        <v>0.20335590250000002</v>
      </c>
      <c r="G42" s="66">
        <f t="shared" si="7"/>
        <v>9.1703344232375014E-2</v>
      </c>
      <c r="H42" s="66">
        <f t="shared" si="8"/>
        <v>4.1353623081589512E-2</v>
      </c>
      <c r="I42" s="66">
        <f t="shared" si="9"/>
        <v>1.883660990403805E-2</v>
      </c>
      <c r="J42" s="66">
        <f t="shared" si="10"/>
        <v>8.4943692362259588E-3</v>
      </c>
      <c r="K42" s="66">
        <f t="shared" ca="1" si="11"/>
        <v>5.2462682893690271E-2</v>
      </c>
      <c r="L42" s="66">
        <f t="shared" ca="1" si="12"/>
        <v>1.1431315219708618E-4</v>
      </c>
      <c r="M42" s="66">
        <f t="shared" ca="1" si="13"/>
        <v>7.0034139396525762E-3</v>
      </c>
      <c r="N42" s="66">
        <f t="shared" ca="1" si="14"/>
        <v>1.7062744508888086</v>
      </c>
      <c r="O42" s="66">
        <f t="shared" ca="1" si="15"/>
        <v>14.211421250114109</v>
      </c>
      <c r="P42" s="16">
        <f t="shared" ca="1" si="16"/>
        <v>-1.0691732890279582E-2</v>
      </c>
      <c r="Q42" s="16"/>
      <c r="R42" s="16"/>
      <c r="S42" s="16"/>
      <c r="T42" s="16"/>
    </row>
    <row r="43" spans="1:20" x14ac:dyDescent="0.2">
      <c r="A43" s="64">
        <v>4509.5</v>
      </c>
      <c r="B43" s="64">
        <v>4.177095000341069E-2</v>
      </c>
      <c r="C43" s="16"/>
      <c r="D43" s="65">
        <f t="shared" si="4"/>
        <v>0.45095000000000002</v>
      </c>
      <c r="E43" s="65">
        <f t="shared" si="5"/>
        <v>4.177095000341069E-2</v>
      </c>
      <c r="F43" s="66">
        <f t="shared" si="6"/>
        <v>0.20335590250000002</v>
      </c>
      <c r="G43" s="66">
        <f t="shared" si="7"/>
        <v>9.1703344232375014E-2</v>
      </c>
      <c r="H43" s="66">
        <f t="shared" si="8"/>
        <v>4.1353623081589512E-2</v>
      </c>
      <c r="I43" s="66">
        <f t="shared" si="9"/>
        <v>1.883660990403805E-2</v>
      </c>
      <c r="J43" s="66">
        <f t="shared" si="10"/>
        <v>8.4943692362259588E-3</v>
      </c>
      <c r="K43" s="66">
        <f t="shared" ca="1" si="11"/>
        <v>5.2462682893690271E-2</v>
      </c>
      <c r="L43" s="66">
        <f t="shared" ca="1" si="12"/>
        <v>1.1431315219708618E-4</v>
      </c>
      <c r="M43" s="66">
        <f t="shared" ca="1" si="13"/>
        <v>7.0034139396525762E-3</v>
      </c>
      <c r="N43" s="66">
        <f t="shared" ca="1" si="14"/>
        <v>1.7062744508888086</v>
      </c>
      <c r="O43" s="66">
        <f t="shared" ca="1" si="15"/>
        <v>14.211421250114109</v>
      </c>
      <c r="P43" s="16">
        <f t="shared" ca="1" si="16"/>
        <v>-1.0691732890279582E-2</v>
      </c>
      <c r="Q43" s="16"/>
      <c r="R43" s="16"/>
      <c r="S43" s="16"/>
      <c r="T43" s="16"/>
    </row>
    <row r="44" spans="1:20" x14ac:dyDescent="0.2">
      <c r="A44" s="64">
        <v>5383</v>
      </c>
      <c r="B44" s="64">
        <v>4.1118300003290642E-2</v>
      </c>
      <c r="C44" s="16"/>
      <c r="D44" s="65">
        <f t="shared" si="4"/>
        <v>0.5383</v>
      </c>
      <c r="E44" s="65">
        <f t="shared" si="5"/>
        <v>4.1118300003290642E-2</v>
      </c>
      <c r="F44" s="66">
        <f t="shared" si="6"/>
        <v>0.28976689</v>
      </c>
      <c r="G44" s="66">
        <f t="shared" si="7"/>
        <v>0.15598151688699999</v>
      </c>
      <c r="H44" s="66">
        <f t="shared" si="8"/>
        <v>8.3964850540272098E-2</v>
      </c>
      <c r="I44" s="66">
        <f t="shared" si="9"/>
        <v>2.2133980891771352E-2</v>
      </c>
      <c r="J44" s="66">
        <f t="shared" si="10"/>
        <v>1.1914721914040518E-2</v>
      </c>
      <c r="K44" s="66">
        <f t="shared" ca="1" si="11"/>
        <v>5.7671747362738918E-2</v>
      </c>
      <c r="L44" s="66">
        <f t="shared" ca="1" si="12"/>
        <v>2.7401661948202511E-4</v>
      </c>
      <c r="M44" s="66">
        <f t="shared" ca="1" si="13"/>
        <v>1.6433754474044261E-2</v>
      </c>
      <c r="N44" s="66">
        <f t="shared" ca="1" si="14"/>
        <v>3.0525266426832296</v>
      </c>
      <c r="O44" s="66">
        <f t="shared" ca="1" si="15"/>
        <v>26.769442327401979</v>
      </c>
      <c r="P44" s="16">
        <f t="shared" ca="1" si="16"/>
        <v>-1.6553447359448276E-2</v>
      </c>
      <c r="Q44" s="16"/>
      <c r="R44" s="16"/>
      <c r="S44" s="16"/>
      <c r="T44" s="16"/>
    </row>
    <row r="45" spans="1:20" x14ac:dyDescent="0.2">
      <c r="A45" s="64">
        <v>5383</v>
      </c>
      <c r="B45" s="64">
        <v>5.1018300000578165E-2</v>
      </c>
      <c r="C45" s="16"/>
      <c r="D45" s="65">
        <f t="shared" si="4"/>
        <v>0.5383</v>
      </c>
      <c r="E45" s="65">
        <f t="shared" si="5"/>
        <v>5.1018300000578165E-2</v>
      </c>
      <c r="F45" s="66">
        <f t="shared" si="6"/>
        <v>0.28976689</v>
      </c>
      <c r="G45" s="66">
        <f t="shared" si="7"/>
        <v>0.15598151688699999</v>
      </c>
      <c r="H45" s="66">
        <f t="shared" si="8"/>
        <v>8.3964850540272098E-2</v>
      </c>
      <c r="I45" s="66">
        <f t="shared" si="9"/>
        <v>2.7463150890311226E-2</v>
      </c>
      <c r="J45" s="66">
        <f t="shared" si="10"/>
        <v>1.4783414124254534E-2</v>
      </c>
      <c r="K45" s="66">
        <f t="shared" ca="1" si="11"/>
        <v>5.7671747362738918E-2</v>
      </c>
      <c r="L45" s="66">
        <f t="shared" ca="1" si="12"/>
        <v>4.4268361801043874E-5</v>
      </c>
      <c r="M45" s="66">
        <f t="shared" ca="1" si="13"/>
        <v>1.6433754474044261E-2</v>
      </c>
      <c r="N45" s="66">
        <f t="shared" ca="1" si="14"/>
        <v>3.0525266426832296</v>
      </c>
      <c r="O45" s="66">
        <f t="shared" ca="1" si="15"/>
        <v>26.769442327401979</v>
      </c>
      <c r="P45" s="16">
        <f t="shared" ca="1" si="16"/>
        <v>-6.6534473621607526E-3</v>
      </c>
      <c r="Q45" s="16"/>
      <c r="R45" s="16"/>
      <c r="S45" s="16"/>
      <c r="T45" s="16"/>
    </row>
    <row r="46" spans="1:20" x14ac:dyDescent="0.2">
      <c r="A46" s="64">
        <v>5383</v>
      </c>
      <c r="B46" s="64">
        <v>5.6618299997353461E-2</v>
      </c>
      <c r="C46" s="16"/>
      <c r="D46" s="65">
        <f t="shared" si="4"/>
        <v>0.5383</v>
      </c>
      <c r="E46" s="65">
        <f t="shared" si="5"/>
        <v>5.6618299997353461E-2</v>
      </c>
      <c r="F46" s="66">
        <f t="shared" si="6"/>
        <v>0.28976689</v>
      </c>
      <c r="G46" s="66">
        <f t="shared" si="7"/>
        <v>0.15598151688699999</v>
      </c>
      <c r="H46" s="66">
        <f t="shared" si="8"/>
        <v>8.3964850540272098E-2</v>
      </c>
      <c r="I46" s="66">
        <f t="shared" si="9"/>
        <v>3.0477630888575368E-2</v>
      </c>
      <c r="J46" s="66">
        <f t="shared" si="10"/>
        <v>1.6406108707320122E-2</v>
      </c>
      <c r="K46" s="66">
        <f t="shared" ca="1" si="11"/>
        <v>5.7671747362738918E-2</v>
      </c>
      <c r="L46" s="66">
        <f t="shared" ca="1" si="12"/>
        <v>1.1097513516375606E-6</v>
      </c>
      <c r="M46" s="66">
        <f t="shared" ca="1" si="13"/>
        <v>1.6433754474044261E-2</v>
      </c>
      <c r="N46" s="66">
        <f t="shared" ca="1" si="14"/>
        <v>3.0525266426832296</v>
      </c>
      <c r="O46" s="66">
        <f t="shared" ca="1" si="15"/>
        <v>26.769442327401979</v>
      </c>
      <c r="P46" s="16">
        <f t="shared" ca="1" si="16"/>
        <v>-1.053447365385457E-3</v>
      </c>
      <c r="Q46" s="16"/>
      <c r="R46" s="16"/>
      <c r="S46" s="16"/>
      <c r="T46" s="16"/>
    </row>
    <row r="47" spans="1:20" x14ac:dyDescent="0.2">
      <c r="A47" s="64">
        <v>6275.5</v>
      </c>
      <c r="B47" s="64">
        <v>3.6907549998431932E-2</v>
      </c>
      <c r="C47" s="16"/>
      <c r="D47" s="65">
        <f t="shared" si="4"/>
        <v>0.62755000000000005</v>
      </c>
      <c r="E47" s="65">
        <f t="shared" si="5"/>
        <v>3.6907549998431932E-2</v>
      </c>
      <c r="F47" s="66">
        <f t="shared" si="6"/>
        <v>0.39381900250000007</v>
      </c>
      <c r="G47" s="66">
        <f t="shared" si="7"/>
        <v>0.24714111501887506</v>
      </c>
      <c r="H47" s="66">
        <f t="shared" si="8"/>
        <v>0.15509340673009506</v>
      </c>
      <c r="I47" s="66">
        <f t="shared" si="9"/>
        <v>2.316133300151596E-2</v>
      </c>
      <c r="J47" s="66">
        <f t="shared" si="10"/>
        <v>1.4534894525101342E-2</v>
      </c>
      <c r="K47" s="66">
        <f t="shared" ca="1" si="11"/>
        <v>6.4219382416280862E-2</v>
      </c>
      <c r="L47" s="66">
        <f t="shared" ca="1" si="12"/>
        <v>7.459361900206637E-4</v>
      </c>
      <c r="M47" s="66">
        <f t="shared" ca="1" si="13"/>
        <v>3.258378582738175E-2</v>
      </c>
      <c r="N47" s="66">
        <f t="shared" ca="1" si="14"/>
        <v>5.0868759010174385</v>
      </c>
      <c r="O47" s="66">
        <f t="shared" ca="1" si="15"/>
        <v>46.325645318544424</v>
      </c>
      <c r="P47" s="16">
        <f t="shared" ca="1" si="16"/>
        <v>-2.731183241784893E-2</v>
      </c>
      <c r="Q47" s="16"/>
      <c r="R47" s="16"/>
      <c r="S47" s="16"/>
      <c r="T47" s="16"/>
    </row>
    <row r="48" spans="1:20" x14ac:dyDescent="0.2">
      <c r="A48" s="64"/>
      <c r="B48" s="64"/>
      <c r="C48" s="16"/>
      <c r="D48" s="65">
        <f t="shared" si="4"/>
        <v>0</v>
      </c>
      <c r="E48" s="65">
        <f t="shared" si="5"/>
        <v>0</v>
      </c>
      <c r="F48" s="66">
        <f t="shared" si="6"/>
        <v>0</v>
      </c>
      <c r="G48" s="66">
        <f t="shared" si="7"/>
        <v>0</v>
      </c>
      <c r="H48" s="66">
        <f t="shared" si="8"/>
        <v>0</v>
      </c>
      <c r="I48" s="66">
        <f t="shared" si="9"/>
        <v>0</v>
      </c>
      <c r="J48" s="66">
        <f t="shared" si="10"/>
        <v>0</v>
      </c>
      <c r="K48" s="66">
        <f t="shared" ca="1" si="11"/>
        <v>4.4441076022062202E-2</v>
      </c>
      <c r="L48" s="66">
        <f t="shared" ca="1" si="12"/>
        <v>1.9750092379987121E-3</v>
      </c>
      <c r="M48" s="66">
        <f t="shared" ca="1" si="13"/>
        <v>1.6604853344732828E-3</v>
      </c>
      <c r="N48" s="66">
        <f t="shared" ca="1" si="14"/>
        <v>6.4404658359647161E-3</v>
      </c>
      <c r="O48" s="66">
        <f t="shared" ca="1" si="15"/>
        <v>0.18830957625129793</v>
      </c>
      <c r="P48" s="16">
        <f t="shared" ca="1" si="16"/>
        <v>-4.4441076022062202E-2</v>
      </c>
      <c r="Q48" s="16"/>
      <c r="R48" s="16"/>
      <c r="S48" s="16"/>
      <c r="T48" s="16"/>
    </row>
    <row r="49" spans="1:20" x14ac:dyDescent="0.2">
      <c r="A49" s="64"/>
      <c r="B49" s="64"/>
      <c r="C49" s="16"/>
      <c r="D49" s="65">
        <f t="shared" si="4"/>
        <v>0</v>
      </c>
      <c r="E49" s="65">
        <f t="shared" si="5"/>
        <v>0</v>
      </c>
      <c r="F49" s="66">
        <f t="shared" si="6"/>
        <v>0</v>
      </c>
      <c r="G49" s="66">
        <f t="shared" si="7"/>
        <v>0</v>
      </c>
      <c r="H49" s="66">
        <f t="shared" si="8"/>
        <v>0</v>
      </c>
      <c r="I49" s="66">
        <f t="shared" si="9"/>
        <v>0</v>
      </c>
      <c r="J49" s="66">
        <f t="shared" si="10"/>
        <v>0</v>
      </c>
      <c r="K49" s="66">
        <f t="shared" ca="1" si="11"/>
        <v>4.4441076022062202E-2</v>
      </c>
      <c r="L49" s="66">
        <f t="shared" ca="1" si="12"/>
        <v>1.9750092379987121E-3</v>
      </c>
      <c r="M49" s="66">
        <f t="shared" ca="1" si="13"/>
        <v>1.6604853344732828E-3</v>
      </c>
      <c r="N49" s="66">
        <f t="shared" ca="1" si="14"/>
        <v>6.4404658359647161E-3</v>
      </c>
      <c r="O49" s="66">
        <f t="shared" ca="1" si="15"/>
        <v>0.18830957625129793</v>
      </c>
      <c r="P49" s="16">
        <f t="shared" ca="1" si="16"/>
        <v>-4.4441076022062202E-2</v>
      </c>
      <c r="Q49" s="16"/>
      <c r="R49" s="16"/>
      <c r="S49" s="16"/>
      <c r="T49" s="16"/>
    </row>
    <row r="50" spans="1:20" x14ac:dyDescent="0.2">
      <c r="A50" s="64"/>
      <c r="B50" s="64"/>
      <c r="C50" s="16"/>
      <c r="D50" s="65">
        <f t="shared" si="4"/>
        <v>0</v>
      </c>
      <c r="E50" s="65">
        <f t="shared" si="5"/>
        <v>0</v>
      </c>
      <c r="F50" s="66">
        <f t="shared" si="6"/>
        <v>0</v>
      </c>
      <c r="G50" s="66">
        <f t="shared" si="7"/>
        <v>0</v>
      </c>
      <c r="H50" s="66">
        <f t="shared" si="8"/>
        <v>0</v>
      </c>
      <c r="I50" s="66">
        <f t="shared" si="9"/>
        <v>0</v>
      </c>
      <c r="J50" s="66">
        <f t="shared" si="10"/>
        <v>0</v>
      </c>
      <c r="K50" s="66">
        <f t="shared" ca="1" si="11"/>
        <v>4.4441076022062202E-2</v>
      </c>
      <c r="L50" s="66">
        <f t="shared" ca="1" si="12"/>
        <v>1.9750092379987121E-3</v>
      </c>
      <c r="M50" s="66">
        <f t="shared" ca="1" si="13"/>
        <v>1.6604853344732828E-3</v>
      </c>
      <c r="N50" s="66">
        <f t="shared" ca="1" si="14"/>
        <v>6.4404658359647161E-3</v>
      </c>
      <c r="O50" s="66">
        <f t="shared" ca="1" si="15"/>
        <v>0.18830957625129793</v>
      </c>
      <c r="P50" s="16">
        <f t="shared" ca="1" si="16"/>
        <v>-4.4441076022062202E-2</v>
      </c>
      <c r="Q50" s="16"/>
      <c r="R50" s="16"/>
      <c r="S50" s="16"/>
      <c r="T50" s="16"/>
    </row>
    <row r="51" spans="1:20" x14ac:dyDescent="0.2">
      <c r="A51" s="64"/>
      <c r="B51" s="64"/>
      <c r="C51" s="16"/>
      <c r="D51" s="65">
        <f t="shared" si="4"/>
        <v>0</v>
      </c>
      <c r="E51" s="65">
        <f t="shared" si="5"/>
        <v>0</v>
      </c>
      <c r="F51" s="66">
        <f t="shared" si="6"/>
        <v>0</v>
      </c>
      <c r="G51" s="66">
        <f t="shared" si="7"/>
        <v>0</v>
      </c>
      <c r="H51" s="66">
        <f t="shared" si="8"/>
        <v>0</v>
      </c>
      <c r="I51" s="66">
        <f t="shared" si="9"/>
        <v>0</v>
      </c>
      <c r="J51" s="66">
        <f t="shared" si="10"/>
        <v>0</v>
      </c>
      <c r="K51" s="66">
        <f t="shared" ca="1" si="11"/>
        <v>4.4441076022062202E-2</v>
      </c>
      <c r="L51" s="66">
        <f t="shared" ca="1" si="12"/>
        <v>1.9750092379987121E-3</v>
      </c>
      <c r="M51" s="66">
        <f t="shared" ca="1" si="13"/>
        <v>1.6604853344732828E-3</v>
      </c>
      <c r="N51" s="66">
        <f t="shared" ca="1" si="14"/>
        <v>6.4404658359647161E-3</v>
      </c>
      <c r="O51" s="66">
        <f t="shared" ca="1" si="15"/>
        <v>0.18830957625129793</v>
      </c>
      <c r="P51" s="16">
        <f t="shared" ca="1" si="16"/>
        <v>-4.4441076022062202E-2</v>
      </c>
      <c r="Q51" s="16"/>
      <c r="R51" s="16"/>
      <c r="S51" s="16"/>
      <c r="T51" s="16"/>
    </row>
    <row r="52" spans="1:20" x14ac:dyDescent="0.2">
      <c r="A52" s="64"/>
      <c r="B52" s="64"/>
      <c r="C52" s="16"/>
      <c r="D52" s="65">
        <f t="shared" si="4"/>
        <v>0</v>
      </c>
      <c r="E52" s="65">
        <f t="shared" si="5"/>
        <v>0</v>
      </c>
      <c r="F52" s="66">
        <f t="shared" si="6"/>
        <v>0</v>
      </c>
      <c r="G52" s="66">
        <f t="shared" si="7"/>
        <v>0</v>
      </c>
      <c r="H52" s="66">
        <f t="shared" si="8"/>
        <v>0</v>
      </c>
      <c r="I52" s="66">
        <f t="shared" si="9"/>
        <v>0</v>
      </c>
      <c r="J52" s="66">
        <f t="shared" si="10"/>
        <v>0</v>
      </c>
      <c r="K52" s="66">
        <f t="shared" ca="1" si="11"/>
        <v>4.4441076022062202E-2</v>
      </c>
      <c r="L52" s="66">
        <f t="shared" ca="1" si="12"/>
        <v>1.9750092379987121E-3</v>
      </c>
      <c r="M52" s="66">
        <f t="shared" ca="1" si="13"/>
        <v>1.6604853344732828E-3</v>
      </c>
      <c r="N52" s="66">
        <f t="shared" ca="1" si="14"/>
        <v>6.4404658359647161E-3</v>
      </c>
      <c r="O52" s="66">
        <f t="shared" ca="1" si="15"/>
        <v>0.18830957625129793</v>
      </c>
      <c r="P52" s="16">
        <f t="shared" ca="1" si="16"/>
        <v>-4.4441076022062202E-2</v>
      </c>
      <c r="Q52" s="16"/>
      <c r="R52" s="16"/>
      <c r="S52" s="16"/>
      <c r="T52" s="16"/>
    </row>
    <row r="53" spans="1:20" x14ac:dyDescent="0.2">
      <c r="A53" s="64"/>
      <c r="B53" s="64"/>
      <c r="C53" s="16"/>
      <c r="D53" s="65">
        <f t="shared" si="4"/>
        <v>0</v>
      </c>
      <c r="E53" s="65">
        <f t="shared" si="5"/>
        <v>0</v>
      </c>
      <c r="F53" s="66">
        <f t="shared" si="6"/>
        <v>0</v>
      </c>
      <c r="G53" s="66">
        <f t="shared" si="7"/>
        <v>0</v>
      </c>
      <c r="H53" s="66">
        <f t="shared" si="8"/>
        <v>0</v>
      </c>
      <c r="I53" s="66">
        <f t="shared" si="9"/>
        <v>0</v>
      </c>
      <c r="J53" s="66">
        <f t="shared" si="10"/>
        <v>0</v>
      </c>
      <c r="K53" s="66">
        <f t="shared" ca="1" si="11"/>
        <v>4.4441076022062202E-2</v>
      </c>
      <c r="L53" s="66">
        <f t="shared" ca="1" si="12"/>
        <v>1.9750092379987121E-3</v>
      </c>
      <c r="M53" s="66">
        <f t="shared" ca="1" si="13"/>
        <v>1.6604853344732828E-3</v>
      </c>
      <c r="N53" s="66">
        <f t="shared" ca="1" si="14"/>
        <v>6.4404658359647161E-3</v>
      </c>
      <c r="O53" s="66">
        <f t="shared" ca="1" si="15"/>
        <v>0.18830957625129793</v>
      </c>
      <c r="P53" s="16">
        <f t="shared" ca="1" si="16"/>
        <v>-4.4441076022062202E-2</v>
      </c>
      <c r="Q53" s="16"/>
      <c r="R53" s="16"/>
      <c r="S53" s="16"/>
      <c r="T53" s="16"/>
    </row>
    <row r="54" spans="1:20" x14ac:dyDescent="0.2">
      <c r="A54" s="64"/>
      <c r="B54" s="64"/>
      <c r="C54" s="16"/>
      <c r="D54" s="65">
        <f t="shared" si="4"/>
        <v>0</v>
      </c>
      <c r="E54" s="65">
        <f t="shared" si="5"/>
        <v>0</v>
      </c>
      <c r="F54" s="66">
        <f t="shared" si="6"/>
        <v>0</v>
      </c>
      <c r="G54" s="66">
        <f t="shared" si="7"/>
        <v>0</v>
      </c>
      <c r="H54" s="66">
        <f t="shared" si="8"/>
        <v>0</v>
      </c>
      <c r="I54" s="66">
        <f t="shared" si="9"/>
        <v>0</v>
      </c>
      <c r="J54" s="66">
        <f t="shared" si="10"/>
        <v>0</v>
      </c>
      <c r="K54" s="66">
        <f t="shared" ca="1" si="11"/>
        <v>4.4441076022062202E-2</v>
      </c>
      <c r="L54" s="66">
        <f t="shared" ca="1" si="12"/>
        <v>1.9750092379987121E-3</v>
      </c>
      <c r="M54" s="66">
        <f t="shared" ca="1" si="13"/>
        <v>1.6604853344732828E-3</v>
      </c>
      <c r="N54" s="66">
        <f t="shared" ca="1" si="14"/>
        <v>6.4404658359647161E-3</v>
      </c>
      <c r="O54" s="66">
        <f t="shared" ca="1" si="15"/>
        <v>0.18830957625129793</v>
      </c>
      <c r="P54" s="16">
        <f t="shared" ca="1" si="16"/>
        <v>-4.4441076022062202E-2</v>
      </c>
      <c r="Q54" s="16"/>
      <c r="R54" s="16"/>
      <c r="S54" s="16"/>
      <c r="T54" s="16"/>
    </row>
    <row r="55" spans="1:20" x14ac:dyDescent="0.2">
      <c r="A55" s="64"/>
      <c r="B55" s="64"/>
      <c r="C55" s="16"/>
      <c r="D55" s="65">
        <f t="shared" si="4"/>
        <v>0</v>
      </c>
      <c r="E55" s="65">
        <f t="shared" si="5"/>
        <v>0</v>
      </c>
      <c r="F55" s="66">
        <f t="shared" si="6"/>
        <v>0</v>
      </c>
      <c r="G55" s="66">
        <f t="shared" si="7"/>
        <v>0</v>
      </c>
      <c r="H55" s="66">
        <f t="shared" si="8"/>
        <v>0</v>
      </c>
      <c r="I55" s="66">
        <f t="shared" si="9"/>
        <v>0</v>
      </c>
      <c r="J55" s="66">
        <f t="shared" si="10"/>
        <v>0</v>
      </c>
      <c r="K55" s="66">
        <f t="shared" ca="1" si="11"/>
        <v>4.4441076022062202E-2</v>
      </c>
      <c r="L55" s="66">
        <f t="shared" ca="1" si="12"/>
        <v>1.9750092379987121E-3</v>
      </c>
      <c r="M55" s="66">
        <f t="shared" ca="1" si="13"/>
        <v>1.6604853344732828E-3</v>
      </c>
      <c r="N55" s="66">
        <f t="shared" ca="1" si="14"/>
        <v>6.4404658359647161E-3</v>
      </c>
      <c r="O55" s="66">
        <f t="shared" ca="1" si="15"/>
        <v>0.18830957625129793</v>
      </c>
      <c r="P55" s="16">
        <f t="shared" ca="1" si="16"/>
        <v>-4.4441076022062202E-2</v>
      </c>
      <c r="Q55" s="16"/>
      <c r="R55" s="16"/>
      <c r="S55" s="16"/>
      <c r="T55" s="16"/>
    </row>
    <row r="56" spans="1:20" x14ac:dyDescent="0.2">
      <c r="A56" s="64"/>
      <c r="B56" s="64"/>
      <c r="C56" s="16"/>
      <c r="D56" s="65">
        <f t="shared" si="4"/>
        <v>0</v>
      </c>
      <c r="E56" s="65">
        <f t="shared" si="5"/>
        <v>0</v>
      </c>
      <c r="F56" s="66">
        <f t="shared" si="6"/>
        <v>0</v>
      </c>
      <c r="G56" s="66">
        <f t="shared" si="7"/>
        <v>0</v>
      </c>
      <c r="H56" s="66">
        <f t="shared" si="8"/>
        <v>0</v>
      </c>
      <c r="I56" s="66">
        <f t="shared" si="9"/>
        <v>0</v>
      </c>
      <c r="J56" s="66">
        <f t="shared" si="10"/>
        <v>0</v>
      </c>
      <c r="K56" s="66">
        <f t="shared" ca="1" si="11"/>
        <v>4.4441076022062202E-2</v>
      </c>
      <c r="L56" s="66">
        <f t="shared" ca="1" si="12"/>
        <v>1.9750092379987121E-3</v>
      </c>
      <c r="M56" s="66">
        <f t="shared" ca="1" si="13"/>
        <v>1.6604853344732828E-3</v>
      </c>
      <c r="N56" s="66">
        <f t="shared" ca="1" si="14"/>
        <v>6.4404658359647161E-3</v>
      </c>
      <c r="O56" s="66">
        <f t="shared" ca="1" si="15"/>
        <v>0.18830957625129793</v>
      </c>
      <c r="P56" s="16">
        <f t="shared" ca="1" si="16"/>
        <v>-4.4441076022062202E-2</v>
      </c>
      <c r="Q56" s="16"/>
      <c r="R56" s="16"/>
      <c r="S56" s="16"/>
      <c r="T56" s="16"/>
    </row>
    <row r="57" spans="1:20" x14ac:dyDescent="0.2">
      <c r="A57" s="64"/>
      <c r="B57" s="64"/>
      <c r="C57" s="16"/>
      <c r="D57" s="65">
        <f t="shared" si="4"/>
        <v>0</v>
      </c>
      <c r="E57" s="65">
        <f t="shared" si="5"/>
        <v>0</v>
      </c>
      <c r="F57" s="66">
        <f t="shared" si="6"/>
        <v>0</v>
      </c>
      <c r="G57" s="66">
        <f t="shared" si="7"/>
        <v>0</v>
      </c>
      <c r="H57" s="66">
        <f t="shared" si="8"/>
        <v>0</v>
      </c>
      <c r="I57" s="66">
        <f t="shared" si="9"/>
        <v>0</v>
      </c>
      <c r="J57" s="66">
        <f t="shared" si="10"/>
        <v>0</v>
      </c>
      <c r="K57" s="66">
        <f t="shared" ca="1" si="11"/>
        <v>4.4441076022062202E-2</v>
      </c>
      <c r="L57" s="66">
        <f t="shared" ca="1" si="12"/>
        <v>1.9750092379987121E-3</v>
      </c>
      <c r="M57" s="66">
        <f t="shared" ca="1" si="13"/>
        <v>1.6604853344732828E-3</v>
      </c>
      <c r="N57" s="66">
        <f t="shared" ca="1" si="14"/>
        <v>6.4404658359647161E-3</v>
      </c>
      <c r="O57" s="66">
        <f t="shared" ca="1" si="15"/>
        <v>0.18830957625129793</v>
      </c>
      <c r="P57" s="16">
        <f t="shared" ca="1" si="16"/>
        <v>-4.4441076022062202E-2</v>
      </c>
      <c r="Q57" s="16"/>
      <c r="R57" s="16"/>
      <c r="S57" s="16"/>
      <c r="T57" s="16"/>
    </row>
    <row r="58" spans="1:20" x14ac:dyDescent="0.2">
      <c r="A58" s="64"/>
      <c r="B58" s="64"/>
      <c r="C58" s="16"/>
      <c r="D58" s="65">
        <f t="shared" si="4"/>
        <v>0</v>
      </c>
      <c r="E58" s="65">
        <f t="shared" si="5"/>
        <v>0</v>
      </c>
      <c r="F58" s="66">
        <f t="shared" si="6"/>
        <v>0</v>
      </c>
      <c r="G58" s="66">
        <f t="shared" si="7"/>
        <v>0</v>
      </c>
      <c r="H58" s="66">
        <f t="shared" si="8"/>
        <v>0</v>
      </c>
      <c r="I58" s="66">
        <f t="shared" si="9"/>
        <v>0</v>
      </c>
      <c r="J58" s="66">
        <f t="shared" si="10"/>
        <v>0</v>
      </c>
      <c r="K58" s="66">
        <f t="shared" ca="1" si="11"/>
        <v>4.4441076022062202E-2</v>
      </c>
      <c r="L58" s="66">
        <f t="shared" ca="1" si="12"/>
        <v>1.9750092379987121E-3</v>
      </c>
      <c r="M58" s="66">
        <f t="shared" ca="1" si="13"/>
        <v>1.6604853344732828E-3</v>
      </c>
      <c r="N58" s="66">
        <f t="shared" ca="1" si="14"/>
        <v>6.4404658359647161E-3</v>
      </c>
      <c r="O58" s="66">
        <f t="shared" ca="1" si="15"/>
        <v>0.18830957625129793</v>
      </c>
      <c r="P58" s="16">
        <f t="shared" ca="1" si="16"/>
        <v>-4.4441076022062202E-2</v>
      </c>
      <c r="Q58" s="16"/>
      <c r="R58" s="16"/>
      <c r="S58" s="16"/>
      <c r="T58" s="16"/>
    </row>
    <row r="59" spans="1:20" x14ac:dyDescent="0.2">
      <c r="A59" s="64"/>
      <c r="B59" s="64"/>
      <c r="C59" s="16"/>
      <c r="D59" s="65">
        <f t="shared" si="4"/>
        <v>0</v>
      </c>
      <c r="E59" s="65">
        <f t="shared" si="5"/>
        <v>0</v>
      </c>
      <c r="F59" s="66">
        <f t="shared" si="6"/>
        <v>0</v>
      </c>
      <c r="G59" s="66">
        <f t="shared" si="7"/>
        <v>0</v>
      </c>
      <c r="H59" s="66">
        <f t="shared" si="8"/>
        <v>0</v>
      </c>
      <c r="I59" s="66">
        <f t="shared" si="9"/>
        <v>0</v>
      </c>
      <c r="J59" s="66">
        <f t="shared" si="10"/>
        <v>0</v>
      </c>
      <c r="K59" s="66">
        <f t="shared" ca="1" si="11"/>
        <v>4.4441076022062202E-2</v>
      </c>
      <c r="L59" s="66">
        <f t="shared" ca="1" si="12"/>
        <v>1.9750092379987121E-3</v>
      </c>
      <c r="M59" s="66">
        <f t="shared" ca="1" si="13"/>
        <v>1.6604853344732828E-3</v>
      </c>
      <c r="N59" s="66">
        <f t="shared" ca="1" si="14"/>
        <v>6.4404658359647161E-3</v>
      </c>
      <c r="O59" s="66">
        <f t="shared" ca="1" si="15"/>
        <v>0.18830957625129793</v>
      </c>
      <c r="P59" s="16">
        <f t="shared" ca="1" si="16"/>
        <v>-4.4441076022062202E-2</v>
      </c>
      <c r="Q59" s="16"/>
      <c r="R59" s="16"/>
      <c r="S59" s="16"/>
      <c r="T59" s="16"/>
    </row>
    <row r="60" spans="1:20" x14ac:dyDescent="0.2">
      <c r="A60" s="64"/>
      <c r="B60" s="64"/>
      <c r="C60" s="16"/>
      <c r="D60" s="65">
        <f t="shared" si="4"/>
        <v>0</v>
      </c>
      <c r="E60" s="65">
        <f t="shared" si="5"/>
        <v>0</v>
      </c>
      <c r="F60" s="66">
        <f t="shared" si="6"/>
        <v>0</v>
      </c>
      <c r="G60" s="66">
        <f t="shared" si="7"/>
        <v>0</v>
      </c>
      <c r="H60" s="66">
        <f t="shared" si="8"/>
        <v>0</v>
      </c>
      <c r="I60" s="66">
        <f t="shared" si="9"/>
        <v>0</v>
      </c>
      <c r="J60" s="66">
        <f t="shared" si="10"/>
        <v>0</v>
      </c>
      <c r="K60" s="66">
        <f t="shared" ca="1" si="11"/>
        <v>4.4441076022062202E-2</v>
      </c>
      <c r="L60" s="66">
        <f t="shared" ca="1" si="12"/>
        <v>1.9750092379987121E-3</v>
      </c>
      <c r="M60" s="66">
        <f t="shared" ca="1" si="13"/>
        <v>1.6604853344732828E-3</v>
      </c>
      <c r="N60" s="66">
        <f t="shared" ca="1" si="14"/>
        <v>6.4404658359647161E-3</v>
      </c>
      <c r="O60" s="66">
        <f t="shared" ca="1" si="15"/>
        <v>0.18830957625129793</v>
      </c>
      <c r="P60" s="16">
        <f t="shared" ca="1" si="16"/>
        <v>-4.4441076022062202E-2</v>
      </c>
      <c r="Q60" s="16"/>
      <c r="R60" s="16"/>
      <c r="S60" s="16"/>
      <c r="T60" s="16"/>
    </row>
    <row r="61" spans="1:20" x14ac:dyDescent="0.2">
      <c r="A61" s="64"/>
      <c r="B61" s="64"/>
      <c r="C61" s="16"/>
      <c r="D61" s="65">
        <f t="shared" si="4"/>
        <v>0</v>
      </c>
      <c r="E61" s="65">
        <f t="shared" si="5"/>
        <v>0</v>
      </c>
      <c r="F61" s="66">
        <f t="shared" si="6"/>
        <v>0</v>
      </c>
      <c r="G61" s="66">
        <f t="shared" si="7"/>
        <v>0</v>
      </c>
      <c r="H61" s="66">
        <f t="shared" si="8"/>
        <v>0</v>
      </c>
      <c r="I61" s="66">
        <f t="shared" si="9"/>
        <v>0</v>
      </c>
      <c r="J61" s="66">
        <f t="shared" si="10"/>
        <v>0</v>
      </c>
      <c r="K61" s="66">
        <f t="shared" ca="1" si="11"/>
        <v>4.4441076022062202E-2</v>
      </c>
      <c r="L61" s="66">
        <f t="shared" ca="1" si="12"/>
        <v>1.9750092379987121E-3</v>
      </c>
      <c r="M61" s="66">
        <f t="shared" ca="1" si="13"/>
        <v>1.6604853344732828E-3</v>
      </c>
      <c r="N61" s="66">
        <f t="shared" ca="1" si="14"/>
        <v>6.4404658359647161E-3</v>
      </c>
      <c r="O61" s="66">
        <f t="shared" ca="1" si="15"/>
        <v>0.18830957625129793</v>
      </c>
      <c r="P61" s="16">
        <f t="shared" ca="1" si="16"/>
        <v>-4.4441076022062202E-2</v>
      </c>
      <c r="Q61" s="16"/>
      <c r="R61" s="16"/>
      <c r="S61" s="16"/>
      <c r="T61" s="16"/>
    </row>
    <row r="62" spans="1:20" x14ac:dyDescent="0.2">
      <c r="A62" s="64"/>
      <c r="B62" s="64"/>
      <c r="C62" s="16"/>
      <c r="D62" s="65">
        <f t="shared" si="4"/>
        <v>0</v>
      </c>
      <c r="E62" s="65">
        <f t="shared" si="5"/>
        <v>0</v>
      </c>
      <c r="F62" s="66">
        <f t="shared" si="6"/>
        <v>0</v>
      </c>
      <c r="G62" s="66">
        <f t="shared" si="7"/>
        <v>0</v>
      </c>
      <c r="H62" s="66">
        <f t="shared" si="8"/>
        <v>0</v>
      </c>
      <c r="I62" s="66">
        <f t="shared" si="9"/>
        <v>0</v>
      </c>
      <c r="J62" s="66">
        <f t="shared" si="10"/>
        <v>0</v>
      </c>
      <c r="K62" s="66">
        <f t="shared" ca="1" si="11"/>
        <v>4.4441076022062202E-2</v>
      </c>
      <c r="L62" s="66">
        <f t="shared" ca="1" si="12"/>
        <v>1.9750092379987121E-3</v>
      </c>
      <c r="M62" s="66">
        <f t="shared" ca="1" si="13"/>
        <v>1.6604853344732828E-3</v>
      </c>
      <c r="N62" s="66">
        <f t="shared" ca="1" si="14"/>
        <v>6.4404658359647161E-3</v>
      </c>
      <c r="O62" s="66">
        <f t="shared" ca="1" si="15"/>
        <v>0.18830957625129793</v>
      </c>
      <c r="P62" s="16">
        <f t="shared" ca="1" si="16"/>
        <v>-4.4441076022062202E-2</v>
      </c>
      <c r="Q62" s="16"/>
      <c r="R62" s="16"/>
      <c r="S62" s="16"/>
      <c r="T62" s="16"/>
    </row>
    <row r="63" spans="1:20" x14ac:dyDescent="0.2">
      <c r="A63" s="64"/>
      <c r="B63" s="64"/>
      <c r="C63" s="16"/>
      <c r="D63" s="65">
        <f t="shared" si="4"/>
        <v>0</v>
      </c>
      <c r="E63" s="65">
        <f t="shared" si="5"/>
        <v>0</v>
      </c>
      <c r="F63" s="66">
        <f t="shared" si="6"/>
        <v>0</v>
      </c>
      <c r="G63" s="66">
        <f t="shared" si="7"/>
        <v>0</v>
      </c>
      <c r="H63" s="66">
        <f t="shared" si="8"/>
        <v>0</v>
      </c>
      <c r="I63" s="66">
        <f t="shared" si="9"/>
        <v>0</v>
      </c>
      <c r="J63" s="66">
        <f t="shared" si="10"/>
        <v>0</v>
      </c>
      <c r="K63" s="66">
        <f t="shared" ca="1" si="11"/>
        <v>4.4441076022062202E-2</v>
      </c>
      <c r="L63" s="66">
        <f t="shared" ca="1" si="12"/>
        <v>1.9750092379987121E-3</v>
      </c>
      <c r="M63" s="66">
        <f t="shared" ca="1" si="13"/>
        <v>1.6604853344732828E-3</v>
      </c>
      <c r="N63" s="66">
        <f t="shared" ca="1" si="14"/>
        <v>6.4404658359647161E-3</v>
      </c>
      <c r="O63" s="66">
        <f t="shared" ca="1" si="15"/>
        <v>0.18830957625129793</v>
      </c>
      <c r="P63" s="16">
        <f t="shared" ca="1" si="16"/>
        <v>-4.4441076022062202E-2</v>
      </c>
      <c r="Q63" s="16"/>
      <c r="R63" s="16"/>
      <c r="S63" s="16"/>
      <c r="T63" s="16"/>
    </row>
    <row r="64" spans="1:20" x14ac:dyDescent="0.2">
      <c r="A64" s="64"/>
      <c r="B64" s="64"/>
      <c r="C64" s="16"/>
      <c r="D64" s="65">
        <f t="shared" si="4"/>
        <v>0</v>
      </c>
      <c r="E64" s="65">
        <f t="shared" si="5"/>
        <v>0</v>
      </c>
      <c r="F64" s="66">
        <f t="shared" si="6"/>
        <v>0</v>
      </c>
      <c r="G64" s="66">
        <f t="shared" si="7"/>
        <v>0</v>
      </c>
      <c r="H64" s="66">
        <f t="shared" si="8"/>
        <v>0</v>
      </c>
      <c r="I64" s="66">
        <f t="shared" si="9"/>
        <v>0</v>
      </c>
      <c r="J64" s="66">
        <f t="shared" si="10"/>
        <v>0</v>
      </c>
      <c r="K64" s="66">
        <f t="shared" ca="1" si="11"/>
        <v>4.4441076022062202E-2</v>
      </c>
      <c r="L64" s="66">
        <f t="shared" ca="1" si="12"/>
        <v>1.9750092379987121E-3</v>
      </c>
      <c r="M64" s="66">
        <f t="shared" ca="1" si="13"/>
        <v>1.6604853344732828E-3</v>
      </c>
      <c r="N64" s="66">
        <f t="shared" ca="1" si="14"/>
        <v>6.4404658359647161E-3</v>
      </c>
      <c r="O64" s="66">
        <f t="shared" ca="1" si="15"/>
        <v>0.18830957625129793</v>
      </c>
      <c r="P64" s="16">
        <f t="shared" ca="1" si="16"/>
        <v>-4.4441076022062202E-2</v>
      </c>
      <c r="Q64" s="16"/>
      <c r="R64" s="16"/>
      <c r="S64" s="16"/>
      <c r="T64" s="16"/>
    </row>
    <row r="65" spans="1:20" x14ac:dyDescent="0.2">
      <c r="A65" s="64"/>
      <c r="B65" s="64"/>
      <c r="C65" s="16"/>
      <c r="D65" s="65">
        <f t="shared" si="4"/>
        <v>0</v>
      </c>
      <c r="E65" s="65">
        <f t="shared" si="5"/>
        <v>0</v>
      </c>
      <c r="F65" s="66">
        <f t="shared" si="6"/>
        <v>0</v>
      </c>
      <c r="G65" s="66">
        <f t="shared" si="7"/>
        <v>0</v>
      </c>
      <c r="H65" s="66">
        <f t="shared" si="8"/>
        <v>0</v>
      </c>
      <c r="I65" s="66">
        <f t="shared" si="9"/>
        <v>0</v>
      </c>
      <c r="J65" s="66">
        <f t="shared" si="10"/>
        <v>0</v>
      </c>
      <c r="K65" s="66">
        <f t="shared" ca="1" si="11"/>
        <v>4.4441076022062202E-2</v>
      </c>
      <c r="L65" s="66">
        <f t="shared" ca="1" si="12"/>
        <v>1.9750092379987121E-3</v>
      </c>
      <c r="M65" s="66">
        <f t="shared" ca="1" si="13"/>
        <v>1.6604853344732828E-3</v>
      </c>
      <c r="N65" s="66">
        <f t="shared" ca="1" si="14"/>
        <v>6.4404658359647161E-3</v>
      </c>
      <c r="O65" s="66">
        <f t="shared" ca="1" si="15"/>
        <v>0.18830957625129793</v>
      </c>
      <c r="P65" s="16">
        <f t="shared" ca="1" si="16"/>
        <v>-4.4441076022062202E-2</v>
      </c>
      <c r="Q65" s="16"/>
      <c r="R65" s="16"/>
      <c r="S65" s="16"/>
      <c r="T65" s="16"/>
    </row>
    <row r="66" spans="1:20" x14ac:dyDescent="0.2">
      <c r="A66" s="64"/>
      <c r="B66" s="64"/>
      <c r="C66" s="16"/>
      <c r="D66" s="65">
        <f t="shared" si="4"/>
        <v>0</v>
      </c>
      <c r="E66" s="65">
        <f t="shared" si="5"/>
        <v>0</v>
      </c>
      <c r="F66" s="66">
        <f t="shared" si="6"/>
        <v>0</v>
      </c>
      <c r="G66" s="66">
        <f t="shared" si="7"/>
        <v>0</v>
      </c>
      <c r="H66" s="66">
        <f t="shared" si="8"/>
        <v>0</v>
      </c>
      <c r="I66" s="66">
        <f t="shared" si="9"/>
        <v>0</v>
      </c>
      <c r="J66" s="66">
        <f t="shared" si="10"/>
        <v>0</v>
      </c>
      <c r="K66" s="66">
        <f t="shared" ca="1" si="11"/>
        <v>4.4441076022062202E-2</v>
      </c>
      <c r="L66" s="66">
        <f t="shared" ca="1" si="12"/>
        <v>1.9750092379987121E-3</v>
      </c>
      <c r="M66" s="66">
        <f t="shared" ca="1" si="13"/>
        <v>1.6604853344732828E-3</v>
      </c>
      <c r="N66" s="66">
        <f t="shared" ca="1" si="14"/>
        <v>6.4404658359647161E-3</v>
      </c>
      <c r="O66" s="66">
        <f t="shared" ca="1" si="15"/>
        <v>0.18830957625129793</v>
      </c>
      <c r="P66" s="16">
        <f t="shared" ca="1" si="16"/>
        <v>-4.4441076022062202E-2</v>
      </c>
      <c r="Q66" s="16"/>
      <c r="R66" s="16"/>
      <c r="S66" s="16"/>
      <c r="T66" s="16"/>
    </row>
    <row r="67" spans="1:20" x14ac:dyDescent="0.2">
      <c r="A67" s="64"/>
      <c r="B67" s="64"/>
      <c r="C67" s="16"/>
      <c r="D67" s="65">
        <f t="shared" si="4"/>
        <v>0</v>
      </c>
      <c r="E67" s="65">
        <f t="shared" si="5"/>
        <v>0</v>
      </c>
      <c r="F67" s="66">
        <f t="shared" si="6"/>
        <v>0</v>
      </c>
      <c r="G67" s="66">
        <f t="shared" si="7"/>
        <v>0</v>
      </c>
      <c r="H67" s="66">
        <f t="shared" si="8"/>
        <v>0</v>
      </c>
      <c r="I67" s="66">
        <f t="shared" si="9"/>
        <v>0</v>
      </c>
      <c r="J67" s="66">
        <f t="shared" si="10"/>
        <v>0</v>
      </c>
      <c r="K67" s="66">
        <f t="shared" ca="1" si="11"/>
        <v>4.4441076022062202E-2</v>
      </c>
      <c r="L67" s="66">
        <f t="shared" ca="1" si="12"/>
        <v>1.9750092379987121E-3</v>
      </c>
      <c r="M67" s="66">
        <f t="shared" ca="1" si="13"/>
        <v>1.6604853344732828E-3</v>
      </c>
      <c r="N67" s="66">
        <f t="shared" ca="1" si="14"/>
        <v>6.4404658359647161E-3</v>
      </c>
      <c r="O67" s="66">
        <f t="shared" ca="1" si="15"/>
        <v>0.18830957625129793</v>
      </c>
      <c r="P67" s="16">
        <f t="shared" ca="1" si="16"/>
        <v>-4.4441076022062202E-2</v>
      </c>
      <c r="Q67" s="16"/>
      <c r="R67" s="16"/>
      <c r="S67" s="16"/>
      <c r="T67" s="16"/>
    </row>
    <row r="68" spans="1:20" x14ac:dyDescent="0.2">
      <c r="A68" s="64"/>
      <c r="B68" s="64"/>
      <c r="C68" s="16"/>
      <c r="D68" s="65">
        <f t="shared" si="4"/>
        <v>0</v>
      </c>
      <c r="E68" s="65">
        <f t="shared" si="5"/>
        <v>0</v>
      </c>
      <c r="F68" s="66">
        <f t="shared" si="6"/>
        <v>0</v>
      </c>
      <c r="G68" s="66">
        <f t="shared" si="7"/>
        <v>0</v>
      </c>
      <c r="H68" s="66">
        <f t="shared" si="8"/>
        <v>0</v>
      </c>
      <c r="I68" s="66">
        <f t="shared" si="9"/>
        <v>0</v>
      </c>
      <c r="J68" s="66">
        <f t="shared" si="10"/>
        <v>0</v>
      </c>
      <c r="K68" s="66">
        <f t="shared" ca="1" si="11"/>
        <v>4.4441076022062202E-2</v>
      </c>
      <c r="L68" s="66">
        <f t="shared" ca="1" si="12"/>
        <v>1.9750092379987121E-3</v>
      </c>
      <c r="M68" s="66">
        <f t="shared" ca="1" si="13"/>
        <v>1.6604853344732828E-3</v>
      </c>
      <c r="N68" s="66">
        <f t="shared" ca="1" si="14"/>
        <v>6.4404658359647161E-3</v>
      </c>
      <c r="O68" s="66">
        <f t="shared" ca="1" si="15"/>
        <v>0.18830957625129793</v>
      </c>
      <c r="P68" s="16">
        <f t="shared" ca="1" si="16"/>
        <v>-4.4441076022062202E-2</v>
      </c>
      <c r="Q68" s="16"/>
      <c r="R68" s="16"/>
      <c r="S68" s="16"/>
      <c r="T68" s="16"/>
    </row>
    <row r="69" spans="1:20" x14ac:dyDescent="0.2">
      <c r="A69" s="64"/>
      <c r="B69" s="64"/>
      <c r="C69" s="16"/>
      <c r="D69" s="65">
        <f t="shared" si="4"/>
        <v>0</v>
      </c>
      <c r="E69" s="65">
        <f t="shared" si="5"/>
        <v>0</v>
      </c>
      <c r="F69" s="66">
        <f t="shared" si="6"/>
        <v>0</v>
      </c>
      <c r="G69" s="66">
        <f t="shared" si="7"/>
        <v>0</v>
      </c>
      <c r="H69" s="66">
        <f t="shared" si="8"/>
        <v>0</v>
      </c>
      <c r="I69" s="66">
        <f t="shared" si="9"/>
        <v>0</v>
      </c>
      <c r="J69" s="66">
        <f t="shared" si="10"/>
        <v>0</v>
      </c>
      <c r="K69" s="66">
        <f t="shared" ca="1" si="11"/>
        <v>4.4441076022062202E-2</v>
      </c>
      <c r="L69" s="66">
        <f t="shared" ca="1" si="12"/>
        <v>1.9750092379987121E-3</v>
      </c>
      <c r="M69" s="66">
        <f t="shared" ca="1" si="13"/>
        <v>1.6604853344732828E-3</v>
      </c>
      <c r="N69" s="66">
        <f t="shared" ca="1" si="14"/>
        <v>6.4404658359647161E-3</v>
      </c>
      <c r="O69" s="66">
        <f t="shared" ca="1" si="15"/>
        <v>0.18830957625129793</v>
      </c>
      <c r="P69" s="16">
        <f t="shared" ca="1" si="16"/>
        <v>-4.4441076022062202E-2</v>
      </c>
      <c r="Q69" s="16"/>
      <c r="R69" s="16"/>
      <c r="S69" s="16"/>
      <c r="T69" s="16"/>
    </row>
    <row r="70" spans="1:20" x14ac:dyDescent="0.2">
      <c r="A70" s="64"/>
      <c r="B70" s="64"/>
      <c r="C70" s="16"/>
      <c r="D70" s="65">
        <f t="shared" si="4"/>
        <v>0</v>
      </c>
      <c r="E70" s="65">
        <f t="shared" si="5"/>
        <v>0</v>
      </c>
      <c r="F70" s="66">
        <f t="shared" si="6"/>
        <v>0</v>
      </c>
      <c r="G70" s="66">
        <f t="shared" si="7"/>
        <v>0</v>
      </c>
      <c r="H70" s="66">
        <f t="shared" si="8"/>
        <v>0</v>
      </c>
      <c r="I70" s="66">
        <f t="shared" si="9"/>
        <v>0</v>
      </c>
      <c r="J70" s="66">
        <f t="shared" si="10"/>
        <v>0</v>
      </c>
      <c r="K70" s="66">
        <f t="shared" ca="1" si="11"/>
        <v>4.4441076022062202E-2</v>
      </c>
      <c r="L70" s="66">
        <f t="shared" ca="1" si="12"/>
        <v>1.9750092379987121E-3</v>
      </c>
      <c r="M70" s="66">
        <f t="shared" ca="1" si="13"/>
        <v>1.6604853344732828E-3</v>
      </c>
      <c r="N70" s="66">
        <f t="shared" ca="1" si="14"/>
        <v>6.4404658359647161E-3</v>
      </c>
      <c r="O70" s="66">
        <f t="shared" ca="1" si="15"/>
        <v>0.18830957625129793</v>
      </c>
      <c r="P70" s="16">
        <f t="shared" ca="1" si="16"/>
        <v>-4.4441076022062202E-2</v>
      </c>
      <c r="Q70" s="16"/>
      <c r="R70" s="16"/>
      <c r="S70" s="16"/>
      <c r="T70" s="16"/>
    </row>
    <row r="71" spans="1:20" x14ac:dyDescent="0.2">
      <c r="A71" s="64"/>
      <c r="B71" s="64"/>
      <c r="C71" s="16"/>
      <c r="D71" s="65">
        <f t="shared" si="4"/>
        <v>0</v>
      </c>
      <c r="E71" s="65">
        <f t="shared" si="5"/>
        <v>0</v>
      </c>
      <c r="F71" s="66">
        <f t="shared" si="6"/>
        <v>0</v>
      </c>
      <c r="G71" s="66">
        <f t="shared" si="7"/>
        <v>0</v>
      </c>
      <c r="H71" s="66">
        <f t="shared" si="8"/>
        <v>0</v>
      </c>
      <c r="I71" s="66">
        <f t="shared" si="9"/>
        <v>0</v>
      </c>
      <c r="J71" s="66">
        <f t="shared" si="10"/>
        <v>0</v>
      </c>
      <c r="K71" s="66">
        <f t="shared" ca="1" si="11"/>
        <v>4.4441076022062202E-2</v>
      </c>
      <c r="L71" s="66">
        <f t="shared" ca="1" si="12"/>
        <v>1.9750092379987121E-3</v>
      </c>
      <c r="M71" s="66">
        <f t="shared" ca="1" si="13"/>
        <v>1.6604853344732828E-3</v>
      </c>
      <c r="N71" s="66">
        <f t="shared" ca="1" si="14"/>
        <v>6.4404658359647161E-3</v>
      </c>
      <c r="O71" s="66">
        <f t="shared" ca="1" si="15"/>
        <v>0.18830957625129793</v>
      </c>
      <c r="P71" s="16">
        <f t="shared" ca="1" si="16"/>
        <v>-4.4441076022062202E-2</v>
      </c>
      <c r="Q71" s="16"/>
      <c r="R71" s="16"/>
      <c r="S71" s="16"/>
      <c r="T71" s="16"/>
    </row>
    <row r="72" spans="1:20" x14ac:dyDescent="0.2">
      <c r="A72" s="64"/>
      <c r="B72" s="64"/>
      <c r="C72" s="16"/>
      <c r="D72" s="65">
        <f t="shared" si="4"/>
        <v>0</v>
      </c>
      <c r="E72" s="65">
        <f t="shared" si="5"/>
        <v>0</v>
      </c>
      <c r="F72" s="66">
        <f t="shared" si="6"/>
        <v>0</v>
      </c>
      <c r="G72" s="66">
        <f t="shared" si="7"/>
        <v>0</v>
      </c>
      <c r="H72" s="66">
        <f t="shared" si="8"/>
        <v>0</v>
      </c>
      <c r="I72" s="66">
        <f t="shared" si="9"/>
        <v>0</v>
      </c>
      <c r="J72" s="66">
        <f t="shared" si="10"/>
        <v>0</v>
      </c>
      <c r="K72" s="66">
        <f t="shared" ca="1" si="11"/>
        <v>4.4441076022062202E-2</v>
      </c>
      <c r="L72" s="66">
        <f t="shared" ca="1" si="12"/>
        <v>1.9750092379987121E-3</v>
      </c>
      <c r="M72" s="66">
        <f t="shared" ca="1" si="13"/>
        <v>1.6604853344732828E-3</v>
      </c>
      <c r="N72" s="66">
        <f t="shared" ca="1" si="14"/>
        <v>6.4404658359647161E-3</v>
      </c>
      <c r="O72" s="66">
        <f t="shared" ca="1" si="15"/>
        <v>0.18830957625129793</v>
      </c>
      <c r="P72" s="16">
        <f t="shared" ca="1" si="16"/>
        <v>-4.4441076022062202E-2</v>
      </c>
      <c r="Q72" s="16"/>
      <c r="R72" s="16"/>
      <c r="S72" s="16"/>
      <c r="T72" s="16"/>
    </row>
    <row r="73" spans="1:20" x14ac:dyDescent="0.2">
      <c r="A73" s="64"/>
      <c r="B73" s="64"/>
      <c r="C73" s="16"/>
      <c r="D73" s="65">
        <f t="shared" si="4"/>
        <v>0</v>
      </c>
      <c r="E73" s="65">
        <f t="shared" si="5"/>
        <v>0</v>
      </c>
      <c r="F73" s="66">
        <f t="shared" si="6"/>
        <v>0</v>
      </c>
      <c r="G73" s="66">
        <f t="shared" si="7"/>
        <v>0</v>
      </c>
      <c r="H73" s="66">
        <f t="shared" si="8"/>
        <v>0</v>
      </c>
      <c r="I73" s="66">
        <f t="shared" si="9"/>
        <v>0</v>
      </c>
      <c r="J73" s="66">
        <f t="shared" si="10"/>
        <v>0</v>
      </c>
      <c r="K73" s="66">
        <f t="shared" ca="1" si="11"/>
        <v>4.4441076022062202E-2</v>
      </c>
      <c r="L73" s="66">
        <f t="shared" ca="1" si="12"/>
        <v>1.9750092379987121E-3</v>
      </c>
      <c r="M73" s="66">
        <f t="shared" ca="1" si="13"/>
        <v>1.6604853344732828E-3</v>
      </c>
      <c r="N73" s="66">
        <f t="shared" ca="1" si="14"/>
        <v>6.4404658359647161E-3</v>
      </c>
      <c r="O73" s="66">
        <f t="shared" ca="1" si="15"/>
        <v>0.18830957625129793</v>
      </c>
      <c r="P73" s="16">
        <f t="shared" ca="1" si="16"/>
        <v>-4.4441076022062202E-2</v>
      </c>
      <c r="Q73" s="16"/>
      <c r="R73" s="16"/>
      <c r="S73" s="16"/>
      <c r="T73" s="16"/>
    </row>
    <row r="74" spans="1:20" x14ac:dyDescent="0.2">
      <c r="A74" s="64"/>
      <c r="B74" s="64"/>
      <c r="C74" s="16"/>
      <c r="D74" s="65">
        <f t="shared" si="4"/>
        <v>0</v>
      </c>
      <c r="E74" s="65">
        <f t="shared" si="5"/>
        <v>0</v>
      </c>
      <c r="F74" s="66">
        <f t="shared" si="6"/>
        <v>0</v>
      </c>
      <c r="G74" s="66">
        <f t="shared" si="7"/>
        <v>0</v>
      </c>
      <c r="H74" s="66">
        <f t="shared" si="8"/>
        <v>0</v>
      </c>
      <c r="I74" s="66">
        <f t="shared" si="9"/>
        <v>0</v>
      </c>
      <c r="J74" s="66">
        <f t="shared" si="10"/>
        <v>0</v>
      </c>
      <c r="K74" s="66">
        <f t="shared" ca="1" si="11"/>
        <v>4.4441076022062202E-2</v>
      </c>
      <c r="L74" s="66">
        <f t="shared" ca="1" si="12"/>
        <v>1.9750092379987121E-3</v>
      </c>
      <c r="M74" s="66">
        <f t="shared" ca="1" si="13"/>
        <v>1.6604853344732828E-3</v>
      </c>
      <c r="N74" s="66">
        <f t="shared" ca="1" si="14"/>
        <v>6.4404658359647161E-3</v>
      </c>
      <c r="O74" s="66">
        <f t="shared" ca="1" si="15"/>
        <v>0.18830957625129793</v>
      </c>
      <c r="P74" s="16">
        <f t="shared" ca="1" si="16"/>
        <v>-4.4441076022062202E-2</v>
      </c>
      <c r="Q74" s="16"/>
      <c r="R74" s="16"/>
      <c r="S74" s="16"/>
      <c r="T74" s="16"/>
    </row>
    <row r="75" spans="1:20" x14ac:dyDescent="0.2">
      <c r="A75" s="64"/>
      <c r="B75" s="64"/>
      <c r="C75" s="16"/>
      <c r="D75" s="65">
        <f t="shared" si="4"/>
        <v>0</v>
      </c>
      <c r="E75" s="65">
        <f t="shared" si="5"/>
        <v>0</v>
      </c>
      <c r="F75" s="66">
        <f t="shared" si="6"/>
        <v>0</v>
      </c>
      <c r="G75" s="66">
        <f t="shared" si="7"/>
        <v>0</v>
      </c>
      <c r="H75" s="66">
        <f t="shared" si="8"/>
        <v>0</v>
      </c>
      <c r="I75" s="66">
        <f t="shared" si="9"/>
        <v>0</v>
      </c>
      <c r="J75" s="66">
        <f t="shared" si="10"/>
        <v>0</v>
      </c>
      <c r="K75" s="66">
        <f t="shared" ca="1" si="11"/>
        <v>4.4441076022062202E-2</v>
      </c>
      <c r="L75" s="66">
        <f t="shared" ca="1" si="12"/>
        <v>1.9750092379987121E-3</v>
      </c>
      <c r="M75" s="66">
        <f t="shared" ca="1" si="13"/>
        <v>1.6604853344732828E-3</v>
      </c>
      <c r="N75" s="66">
        <f t="shared" ca="1" si="14"/>
        <v>6.4404658359647161E-3</v>
      </c>
      <c r="O75" s="66">
        <f t="shared" ca="1" si="15"/>
        <v>0.18830957625129793</v>
      </c>
      <c r="P75" s="16">
        <f t="shared" ca="1" si="16"/>
        <v>-4.4441076022062202E-2</v>
      </c>
      <c r="Q75" s="16"/>
      <c r="R75" s="16"/>
      <c r="S75" s="16"/>
      <c r="T75" s="16"/>
    </row>
    <row r="76" spans="1:20" x14ac:dyDescent="0.2">
      <c r="A76" s="64"/>
      <c r="B76" s="64"/>
      <c r="C76" s="16"/>
      <c r="D76" s="65">
        <f t="shared" si="4"/>
        <v>0</v>
      </c>
      <c r="E76" s="65">
        <f t="shared" si="5"/>
        <v>0</v>
      </c>
      <c r="F76" s="66">
        <f t="shared" si="6"/>
        <v>0</v>
      </c>
      <c r="G76" s="66">
        <f t="shared" si="7"/>
        <v>0</v>
      </c>
      <c r="H76" s="66">
        <f t="shared" si="8"/>
        <v>0</v>
      </c>
      <c r="I76" s="66">
        <f t="shared" si="9"/>
        <v>0</v>
      </c>
      <c r="J76" s="66">
        <f t="shared" si="10"/>
        <v>0</v>
      </c>
      <c r="K76" s="66">
        <f t="shared" ca="1" si="11"/>
        <v>4.4441076022062202E-2</v>
      </c>
      <c r="L76" s="66">
        <f t="shared" ca="1" si="12"/>
        <v>1.9750092379987121E-3</v>
      </c>
      <c r="M76" s="66">
        <f t="shared" ca="1" si="13"/>
        <v>1.6604853344732828E-3</v>
      </c>
      <c r="N76" s="66">
        <f t="shared" ca="1" si="14"/>
        <v>6.4404658359647161E-3</v>
      </c>
      <c r="O76" s="66">
        <f t="shared" ca="1" si="15"/>
        <v>0.18830957625129793</v>
      </c>
      <c r="P76" s="16">
        <f t="shared" ca="1" si="16"/>
        <v>-4.4441076022062202E-2</v>
      </c>
      <c r="Q76" s="16"/>
      <c r="R76" s="16"/>
      <c r="S76" s="16"/>
      <c r="T76" s="16"/>
    </row>
    <row r="77" spans="1:20" x14ac:dyDescent="0.2">
      <c r="A77" s="64"/>
      <c r="B77" s="64"/>
      <c r="C77" s="16"/>
      <c r="D77" s="65">
        <f t="shared" si="4"/>
        <v>0</v>
      </c>
      <c r="E77" s="65">
        <f t="shared" si="5"/>
        <v>0</v>
      </c>
      <c r="F77" s="66">
        <f t="shared" si="6"/>
        <v>0</v>
      </c>
      <c r="G77" s="66">
        <f t="shared" si="7"/>
        <v>0</v>
      </c>
      <c r="H77" s="66">
        <f t="shared" si="8"/>
        <v>0</v>
      </c>
      <c r="I77" s="66">
        <f t="shared" si="9"/>
        <v>0</v>
      </c>
      <c r="J77" s="66">
        <f t="shared" si="10"/>
        <v>0</v>
      </c>
      <c r="K77" s="66">
        <f t="shared" ca="1" si="11"/>
        <v>4.4441076022062202E-2</v>
      </c>
      <c r="L77" s="66">
        <f t="shared" ca="1" si="12"/>
        <v>1.9750092379987121E-3</v>
      </c>
      <c r="M77" s="66">
        <f t="shared" ca="1" si="13"/>
        <v>1.6604853344732828E-3</v>
      </c>
      <c r="N77" s="66">
        <f t="shared" ca="1" si="14"/>
        <v>6.4404658359647161E-3</v>
      </c>
      <c r="O77" s="66">
        <f t="shared" ca="1" si="15"/>
        <v>0.18830957625129793</v>
      </c>
      <c r="P77" s="16">
        <f t="shared" ca="1" si="16"/>
        <v>-4.4441076022062202E-2</v>
      </c>
      <c r="Q77" s="16"/>
      <c r="R77" s="16"/>
      <c r="S77" s="16"/>
      <c r="T77" s="16"/>
    </row>
    <row r="78" spans="1:20" x14ac:dyDescent="0.2">
      <c r="A78" s="64"/>
      <c r="B78" s="64"/>
      <c r="C78" s="16"/>
      <c r="D78" s="65">
        <f t="shared" si="4"/>
        <v>0</v>
      </c>
      <c r="E78" s="65">
        <f t="shared" si="5"/>
        <v>0</v>
      </c>
      <c r="F78" s="66">
        <f t="shared" si="6"/>
        <v>0</v>
      </c>
      <c r="G78" s="66">
        <f t="shared" si="7"/>
        <v>0</v>
      </c>
      <c r="H78" s="66">
        <f t="shared" si="8"/>
        <v>0</v>
      </c>
      <c r="I78" s="66">
        <f t="shared" si="9"/>
        <v>0</v>
      </c>
      <c r="J78" s="66">
        <f t="shared" si="10"/>
        <v>0</v>
      </c>
      <c r="K78" s="66">
        <f t="shared" ca="1" si="11"/>
        <v>4.4441076022062202E-2</v>
      </c>
      <c r="L78" s="66">
        <f t="shared" ca="1" si="12"/>
        <v>1.9750092379987121E-3</v>
      </c>
      <c r="M78" s="66">
        <f t="shared" ca="1" si="13"/>
        <v>1.6604853344732828E-3</v>
      </c>
      <c r="N78" s="66">
        <f t="shared" ca="1" si="14"/>
        <v>6.4404658359647161E-3</v>
      </c>
      <c r="O78" s="66">
        <f t="shared" ca="1" si="15"/>
        <v>0.18830957625129793</v>
      </c>
      <c r="P78" s="16">
        <f t="shared" ca="1" si="16"/>
        <v>-4.4441076022062202E-2</v>
      </c>
      <c r="Q78" s="16"/>
      <c r="R78" s="16"/>
      <c r="S78" s="16"/>
      <c r="T78" s="16"/>
    </row>
    <row r="79" spans="1:20" x14ac:dyDescent="0.2">
      <c r="A79" s="64"/>
      <c r="B79" s="64"/>
      <c r="C79" s="16"/>
      <c r="D79" s="65">
        <f t="shared" si="4"/>
        <v>0</v>
      </c>
      <c r="E79" s="65">
        <f t="shared" si="5"/>
        <v>0</v>
      </c>
      <c r="F79" s="66">
        <f t="shared" si="6"/>
        <v>0</v>
      </c>
      <c r="G79" s="66">
        <f t="shared" si="7"/>
        <v>0</v>
      </c>
      <c r="H79" s="66">
        <f t="shared" si="8"/>
        <v>0</v>
      </c>
      <c r="I79" s="66">
        <f t="shared" si="9"/>
        <v>0</v>
      </c>
      <c r="J79" s="66">
        <f t="shared" si="10"/>
        <v>0</v>
      </c>
      <c r="K79" s="66">
        <f t="shared" ca="1" si="11"/>
        <v>4.4441076022062202E-2</v>
      </c>
      <c r="L79" s="66">
        <f t="shared" ca="1" si="12"/>
        <v>1.9750092379987121E-3</v>
      </c>
      <c r="M79" s="66">
        <f t="shared" ca="1" si="13"/>
        <v>1.6604853344732828E-3</v>
      </c>
      <c r="N79" s="66">
        <f t="shared" ca="1" si="14"/>
        <v>6.4404658359647161E-3</v>
      </c>
      <c r="O79" s="66">
        <f t="shared" ca="1" si="15"/>
        <v>0.18830957625129793</v>
      </c>
      <c r="P79" s="16">
        <f t="shared" ca="1" si="16"/>
        <v>-4.4441076022062202E-2</v>
      </c>
      <c r="Q79" s="16"/>
      <c r="R79" s="16"/>
      <c r="S79" s="16"/>
      <c r="T79" s="16"/>
    </row>
    <row r="80" spans="1:20" x14ac:dyDescent="0.2">
      <c r="A80" s="64"/>
      <c r="B80" s="64"/>
      <c r="C80" s="16"/>
      <c r="D80" s="65">
        <f t="shared" si="4"/>
        <v>0</v>
      </c>
      <c r="E80" s="65">
        <f t="shared" si="5"/>
        <v>0</v>
      </c>
      <c r="F80" s="66">
        <f t="shared" si="6"/>
        <v>0</v>
      </c>
      <c r="G80" s="66">
        <f t="shared" si="7"/>
        <v>0</v>
      </c>
      <c r="H80" s="66">
        <f t="shared" si="8"/>
        <v>0</v>
      </c>
      <c r="I80" s="66">
        <f t="shared" si="9"/>
        <v>0</v>
      </c>
      <c r="J80" s="66">
        <f t="shared" si="10"/>
        <v>0</v>
      </c>
      <c r="K80" s="66">
        <f t="shared" ca="1" si="11"/>
        <v>4.4441076022062202E-2</v>
      </c>
      <c r="L80" s="66">
        <f t="shared" ca="1" si="12"/>
        <v>1.9750092379987121E-3</v>
      </c>
      <c r="M80" s="66">
        <f t="shared" ca="1" si="13"/>
        <v>1.6604853344732828E-3</v>
      </c>
      <c r="N80" s="66">
        <f t="shared" ca="1" si="14"/>
        <v>6.4404658359647161E-3</v>
      </c>
      <c r="O80" s="66">
        <f t="shared" ca="1" si="15"/>
        <v>0.18830957625129793</v>
      </c>
      <c r="P80" s="16">
        <f t="shared" ca="1" si="16"/>
        <v>-4.4441076022062202E-2</v>
      </c>
      <c r="Q80" s="16"/>
      <c r="R80" s="16"/>
      <c r="S80" s="16"/>
      <c r="T80" s="16"/>
    </row>
    <row r="81" spans="1:20" x14ac:dyDescent="0.2">
      <c r="A81" s="64"/>
      <c r="B81" s="64"/>
      <c r="C81" s="16"/>
      <c r="D81" s="65">
        <f t="shared" si="4"/>
        <v>0</v>
      </c>
      <c r="E81" s="65">
        <f t="shared" si="5"/>
        <v>0</v>
      </c>
      <c r="F81" s="66">
        <f t="shared" si="6"/>
        <v>0</v>
      </c>
      <c r="G81" s="66">
        <f t="shared" si="7"/>
        <v>0</v>
      </c>
      <c r="H81" s="66">
        <f t="shared" si="8"/>
        <v>0</v>
      </c>
      <c r="I81" s="66">
        <f t="shared" si="9"/>
        <v>0</v>
      </c>
      <c r="J81" s="66">
        <f t="shared" si="10"/>
        <v>0</v>
      </c>
      <c r="K81" s="66">
        <f t="shared" ca="1" si="11"/>
        <v>4.4441076022062202E-2</v>
      </c>
      <c r="L81" s="66">
        <f t="shared" ca="1" si="12"/>
        <v>1.9750092379987121E-3</v>
      </c>
      <c r="M81" s="66">
        <f t="shared" ca="1" si="13"/>
        <v>1.6604853344732828E-3</v>
      </c>
      <c r="N81" s="66">
        <f t="shared" ca="1" si="14"/>
        <v>6.4404658359647161E-3</v>
      </c>
      <c r="O81" s="66">
        <f t="shared" ca="1" si="15"/>
        <v>0.18830957625129793</v>
      </c>
      <c r="P81" s="16">
        <f t="shared" ca="1" si="16"/>
        <v>-4.4441076022062202E-2</v>
      </c>
      <c r="Q81" s="16"/>
      <c r="R81" s="16"/>
      <c r="S81" s="16"/>
      <c r="T81" s="16"/>
    </row>
    <row r="82" spans="1:20" x14ac:dyDescent="0.2">
      <c r="A82" s="64"/>
      <c r="B82" s="64"/>
      <c r="C82" s="16"/>
      <c r="D82" s="65">
        <f t="shared" si="4"/>
        <v>0</v>
      </c>
      <c r="E82" s="65">
        <f t="shared" si="5"/>
        <v>0</v>
      </c>
      <c r="F82" s="66">
        <f t="shared" si="6"/>
        <v>0</v>
      </c>
      <c r="G82" s="66">
        <f t="shared" si="7"/>
        <v>0</v>
      </c>
      <c r="H82" s="66">
        <f t="shared" si="8"/>
        <v>0</v>
      </c>
      <c r="I82" s="66">
        <f t="shared" si="9"/>
        <v>0</v>
      </c>
      <c r="J82" s="66">
        <f t="shared" si="10"/>
        <v>0</v>
      </c>
      <c r="K82" s="66">
        <f t="shared" ca="1" si="11"/>
        <v>4.4441076022062202E-2</v>
      </c>
      <c r="L82" s="66">
        <f t="shared" ca="1" si="12"/>
        <v>1.9750092379987121E-3</v>
      </c>
      <c r="M82" s="66">
        <f t="shared" ca="1" si="13"/>
        <v>1.6604853344732828E-3</v>
      </c>
      <c r="N82" s="66">
        <f t="shared" ca="1" si="14"/>
        <v>6.4404658359647161E-3</v>
      </c>
      <c r="O82" s="66">
        <f t="shared" ca="1" si="15"/>
        <v>0.18830957625129793</v>
      </c>
      <c r="P82" s="16">
        <f t="shared" ca="1" si="16"/>
        <v>-4.4441076022062202E-2</v>
      </c>
      <c r="Q82" s="16"/>
      <c r="R82" s="16"/>
      <c r="S82" s="16"/>
      <c r="T82" s="16"/>
    </row>
    <row r="83" spans="1:20" x14ac:dyDescent="0.2">
      <c r="A83" s="64"/>
      <c r="B83" s="64"/>
      <c r="C83" s="16"/>
      <c r="D83" s="65">
        <f t="shared" si="4"/>
        <v>0</v>
      </c>
      <c r="E83" s="65">
        <f t="shared" si="5"/>
        <v>0</v>
      </c>
      <c r="F83" s="66">
        <f t="shared" si="6"/>
        <v>0</v>
      </c>
      <c r="G83" s="66">
        <f t="shared" si="7"/>
        <v>0</v>
      </c>
      <c r="H83" s="66">
        <f t="shared" si="8"/>
        <v>0</v>
      </c>
      <c r="I83" s="66">
        <f t="shared" si="9"/>
        <v>0</v>
      </c>
      <c r="J83" s="66">
        <f t="shared" si="10"/>
        <v>0</v>
      </c>
      <c r="K83" s="66">
        <f t="shared" ca="1" si="11"/>
        <v>4.4441076022062202E-2</v>
      </c>
      <c r="L83" s="66">
        <f t="shared" ca="1" si="12"/>
        <v>1.9750092379987121E-3</v>
      </c>
      <c r="M83" s="66">
        <f t="shared" ca="1" si="13"/>
        <v>1.6604853344732828E-3</v>
      </c>
      <c r="N83" s="66">
        <f t="shared" ca="1" si="14"/>
        <v>6.4404658359647161E-3</v>
      </c>
      <c r="O83" s="66">
        <f t="shared" ca="1" si="15"/>
        <v>0.18830957625129793</v>
      </c>
      <c r="P83" s="16">
        <f t="shared" ca="1" si="16"/>
        <v>-4.4441076022062202E-2</v>
      </c>
      <c r="Q83" s="16"/>
      <c r="R83" s="16"/>
      <c r="S83" s="16"/>
      <c r="T83" s="16"/>
    </row>
    <row r="84" spans="1:20" x14ac:dyDescent="0.2">
      <c r="A84" s="64"/>
      <c r="B84" s="64"/>
      <c r="C84" s="16"/>
      <c r="D84" s="65">
        <f t="shared" ref="D84:D147" si="17">A84/A$18</f>
        <v>0</v>
      </c>
      <c r="E84" s="65">
        <f t="shared" ref="E84:E147" si="18">B84/B$18</f>
        <v>0</v>
      </c>
      <c r="F84" s="66">
        <f t="shared" ref="F84:F147" si="19">D84*D84</f>
        <v>0</v>
      </c>
      <c r="G84" s="66">
        <f t="shared" ref="G84:G147" si="20">D84*F84</f>
        <v>0</v>
      </c>
      <c r="H84" s="66">
        <f t="shared" ref="H84:H147" si="21">F84*F84</f>
        <v>0</v>
      </c>
      <c r="I84" s="66">
        <f t="shared" ref="I84:I147" si="22">E84*D84</f>
        <v>0</v>
      </c>
      <c r="J84" s="66">
        <f t="shared" ref="J84:J147" si="23">I84*D84</f>
        <v>0</v>
      </c>
      <c r="K84" s="66">
        <f t="shared" ref="K84:K147" ca="1" si="24">+E$4+E$5*D84+E$6*D84^2</f>
        <v>4.4441076022062202E-2</v>
      </c>
      <c r="L84" s="66">
        <f t="shared" ref="L84:L147" ca="1" si="25">+(K84-E84)^2</f>
        <v>1.9750092379987121E-3</v>
      </c>
      <c r="M84" s="66">
        <f t="shared" ref="M84:M147" ca="1" si="26">(M$1-M$2*D84+M$3*F84)^2</f>
        <v>1.6604853344732828E-3</v>
      </c>
      <c r="N84" s="66">
        <f t="shared" ref="N84:N147" ca="1" si="27">(-M$2+M$4*D84-M$5*F84)^2</f>
        <v>6.4404658359647161E-3</v>
      </c>
      <c r="O84" s="66">
        <f t="shared" ref="O84:O147" ca="1" si="28">+(M$3-D84*M$5+F84*M$6)^2</f>
        <v>0.18830957625129793</v>
      </c>
      <c r="P84" s="16">
        <f t="shared" ref="P84:P147" ca="1" si="29">+E84-K84</f>
        <v>-4.4441076022062202E-2</v>
      </c>
      <c r="Q84" s="16"/>
      <c r="R84" s="16"/>
      <c r="S84" s="16"/>
      <c r="T84" s="16"/>
    </row>
    <row r="85" spans="1:20" x14ac:dyDescent="0.2">
      <c r="A85" s="64"/>
      <c r="B85" s="64"/>
      <c r="C85" s="16"/>
      <c r="D85" s="65">
        <f t="shared" si="17"/>
        <v>0</v>
      </c>
      <c r="E85" s="65">
        <f t="shared" si="18"/>
        <v>0</v>
      </c>
      <c r="F85" s="66">
        <f t="shared" si="19"/>
        <v>0</v>
      </c>
      <c r="G85" s="66">
        <f t="shared" si="20"/>
        <v>0</v>
      </c>
      <c r="H85" s="66">
        <f t="shared" si="21"/>
        <v>0</v>
      </c>
      <c r="I85" s="66">
        <f t="shared" si="22"/>
        <v>0</v>
      </c>
      <c r="J85" s="66">
        <f t="shared" si="23"/>
        <v>0</v>
      </c>
      <c r="K85" s="66">
        <f t="shared" ca="1" si="24"/>
        <v>4.4441076022062202E-2</v>
      </c>
      <c r="L85" s="66">
        <f t="shared" ca="1" si="25"/>
        <v>1.9750092379987121E-3</v>
      </c>
      <c r="M85" s="66">
        <f t="shared" ca="1" si="26"/>
        <v>1.6604853344732828E-3</v>
      </c>
      <c r="N85" s="66">
        <f t="shared" ca="1" si="27"/>
        <v>6.4404658359647161E-3</v>
      </c>
      <c r="O85" s="66">
        <f t="shared" ca="1" si="28"/>
        <v>0.18830957625129793</v>
      </c>
      <c r="P85" s="16">
        <f t="shared" ca="1" si="29"/>
        <v>-4.4441076022062202E-2</v>
      </c>
      <c r="Q85" s="16"/>
      <c r="R85" s="16"/>
      <c r="S85" s="16"/>
      <c r="T85" s="16"/>
    </row>
    <row r="86" spans="1:20" x14ac:dyDescent="0.2">
      <c r="A86" s="64"/>
      <c r="B86" s="64"/>
      <c r="C86" s="16"/>
      <c r="D86" s="65">
        <f t="shared" si="17"/>
        <v>0</v>
      </c>
      <c r="E86" s="65">
        <f t="shared" si="18"/>
        <v>0</v>
      </c>
      <c r="F86" s="66">
        <f t="shared" si="19"/>
        <v>0</v>
      </c>
      <c r="G86" s="66">
        <f t="shared" si="20"/>
        <v>0</v>
      </c>
      <c r="H86" s="66">
        <f t="shared" si="21"/>
        <v>0</v>
      </c>
      <c r="I86" s="66">
        <f t="shared" si="22"/>
        <v>0</v>
      </c>
      <c r="J86" s="66">
        <f t="shared" si="23"/>
        <v>0</v>
      </c>
      <c r="K86" s="66">
        <f t="shared" ca="1" si="24"/>
        <v>4.4441076022062202E-2</v>
      </c>
      <c r="L86" s="66">
        <f t="shared" ca="1" si="25"/>
        <v>1.9750092379987121E-3</v>
      </c>
      <c r="M86" s="66">
        <f t="shared" ca="1" si="26"/>
        <v>1.6604853344732828E-3</v>
      </c>
      <c r="N86" s="66">
        <f t="shared" ca="1" si="27"/>
        <v>6.4404658359647161E-3</v>
      </c>
      <c r="O86" s="66">
        <f t="shared" ca="1" si="28"/>
        <v>0.18830957625129793</v>
      </c>
      <c r="P86" s="16">
        <f t="shared" ca="1" si="29"/>
        <v>-4.4441076022062202E-2</v>
      </c>
      <c r="Q86" s="16"/>
      <c r="R86" s="16"/>
      <c r="S86" s="16"/>
      <c r="T86" s="16"/>
    </row>
    <row r="87" spans="1:20" x14ac:dyDescent="0.2">
      <c r="A87" s="64"/>
      <c r="B87" s="64"/>
      <c r="C87" s="16"/>
      <c r="D87" s="65">
        <f t="shared" si="17"/>
        <v>0</v>
      </c>
      <c r="E87" s="65">
        <f t="shared" si="18"/>
        <v>0</v>
      </c>
      <c r="F87" s="66">
        <f t="shared" si="19"/>
        <v>0</v>
      </c>
      <c r="G87" s="66">
        <f t="shared" si="20"/>
        <v>0</v>
      </c>
      <c r="H87" s="66">
        <f t="shared" si="21"/>
        <v>0</v>
      </c>
      <c r="I87" s="66">
        <f t="shared" si="22"/>
        <v>0</v>
      </c>
      <c r="J87" s="66">
        <f t="shared" si="23"/>
        <v>0</v>
      </c>
      <c r="K87" s="66">
        <f t="shared" ca="1" si="24"/>
        <v>4.4441076022062202E-2</v>
      </c>
      <c r="L87" s="66">
        <f t="shared" ca="1" si="25"/>
        <v>1.9750092379987121E-3</v>
      </c>
      <c r="M87" s="66">
        <f t="shared" ca="1" si="26"/>
        <v>1.6604853344732828E-3</v>
      </c>
      <c r="N87" s="66">
        <f t="shared" ca="1" si="27"/>
        <v>6.4404658359647161E-3</v>
      </c>
      <c r="O87" s="66">
        <f t="shared" ca="1" si="28"/>
        <v>0.18830957625129793</v>
      </c>
      <c r="P87" s="16">
        <f t="shared" ca="1" si="29"/>
        <v>-4.4441076022062202E-2</v>
      </c>
      <c r="Q87" s="16"/>
      <c r="R87" s="16"/>
      <c r="S87" s="16"/>
      <c r="T87" s="16"/>
    </row>
    <row r="88" spans="1:20" x14ac:dyDescent="0.2">
      <c r="A88" s="64"/>
      <c r="B88" s="64"/>
      <c r="C88" s="16"/>
      <c r="D88" s="65">
        <f t="shared" si="17"/>
        <v>0</v>
      </c>
      <c r="E88" s="65">
        <f t="shared" si="18"/>
        <v>0</v>
      </c>
      <c r="F88" s="66">
        <f t="shared" si="19"/>
        <v>0</v>
      </c>
      <c r="G88" s="66">
        <f t="shared" si="20"/>
        <v>0</v>
      </c>
      <c r="H88" s="66">
        <f t="shared" si="21"/>
        <v>0</v>
      </c>
      <c r="I88" s="66">
        <f t="shared" si="22"/>
        <v>0</v>
      </c>
      <c r="J88" s="66">
        <f t="shared" si="23"/>
        <v>0</v>
      </c>
      <c r="K88" s="66">
        <f t="shared" ca="1" si="24"/>
        <v>4.4441076022062202E-2</v>
      </c>
      <c r="L88" s="66">
        <f t="shared" ca="1" si="25"/>
        <v>1.9750092379987121E-3</v>
      </c>
      <c r="M88" s="66">
        <f t="shared" ca="1" si="26"/>
        <v>1.6604853344732828E-3</v>
      </c>
      <c r="N88" s="66">
        <f t="shared" ca="1" si="27"/>
        <v>6.4404658359647161E-3</v>
      </c>
      <c r="O88" s="66">
        <f t="shared" ca="1" si="28"/>
        <v>0.18830957625129793</v>
      </c>
      <c r="P88" s="16">
        <f t="shared" ca="1" si="29"/>
        <v>-4.4441076022062202E-2</v>
      </c>
      <c r="Q88" s="16"/>
      <c r="R88" s="16"/>
      <c r="S88" s="16"/>
      <c r="T88" s="16"/>
    </row>
    <row r="89" spans="1:20" x14ac:dyDescent="0.2">
      <c r="A89" s="64"/>
      <c r="B89" s="64"/>
      <c r="C89" s="16"/>
      <c r="D89" s="65">
        <f t="shared" si="17"/>
        <v>0</v>
      </c>
      <c r="E89" s="65">
        <f t="shared" si="18"/>
        <v>0</v>
      </c>
      <c r="F89" s="66">
        <f t="shared" si="19"/>
        <v>0</v>
      </c>
      <c r="G89" s="66">
        <f t="shared" si="20"/>
        <v>0</v>
      </c>
      <c r="H89" s="66">
        <f t="shared" si="21"/>
        <v>0</v>
      </c>
      <c r="I89" s="66">
        <f t="shared" si="22"/>
        <v>0</v>
      </c>
      <c r="J89" s="66">
        <f t="shared" si="23"/>
        <v>0</v>
      </c>
      <c r="K89" s="66">
        <f t="shared" ca="1" si="24"/>
        <v>4.4441076022062202E-2</v>
      </c>
      <c r="L89" s="66">
        <f t="shared" ca="1" si="25"/>
        <v>1.9750092379987121E-3</v>
      </c>
      <c r="M89" s="66">
        <f t="shared" ca="1" si="26"/>
        <v>1.6604853344732828E-3</v>
      </c>
      <c r="N89" s="66">
        <f t="shared" ca="1" si="27"/>
        <v>6.4404658359647161E-3</v>
      </c>
      <c r="O89" s="66">
        <f t="shared" ca="1" si="28"/>
        <v>0.18830957625129793</v>
      </c>
      <c r="P89" s="16">
        <f t="shared" ca="1" si="29"/>
        <v>-4.4441076022062202E-2</v>
      </c>
      <c r="Q89" s="16"/>
      <c r="R89" s="16"/>
      <c r="S89" s="16"/>
      <c r="T89" s="16"/>
    </row>
    <row r="90" spans="1:20" x14ac:dyDescent="0.2">
      <c r="A90" s="64"/>
      <c r="B90" s="64"/>
      <c r="C90" s="16"/>
      <c r="D90" s="65">
        <f t="shared" si="17"/>
        <v>0</v>
      </c>
      <c r="E90" s="65">
        <f t="shared" si="18"/>
        <v>0</v>
      </c>
      <c r="F90" s="66">
        <f t="shared" si="19"/>
        <v>0</v>
      </c>
      <c r="G90" s="66">
        <f t="shared" si="20"/>
        <v>0</v>
      </c>
      <c r="H90" s="66">
        <f t="shared" si="21"/>
        <v>0</v>
      </c>
      <c r="I90" s="66">
        <f t="shared" si="22"/>
        <v>0</v>
      </c>
      <c r="J90" s="66">
        <f t="shared" si="23"/>
        <v>0</v>
      </c>
      <c r="K90" s="66">
        <f t="shared" ca="1" si="24"/>
        <v>4.4441076022062202E-2</v>
      </c>
      <c r="L90" s="66">
        <f t="shared" ca="1" si="25"/>
        <v>1.9750092379987121E-3</v>
      </c>
      <c r="M90" s="66">
        <f t="shared" ca="1" si="26"/>
        <v>1.6604853344732828E-3</v>
      </c>
      <c r="N90" s="66">
        <f t="shared" ca="1" si="27"/>
        <v>6.4404658359647161E-3</v>
      </c>
      <c r="O90" s="66">
        <f t="shared" ca="1" si="28"/>
        <v>0.18830957625129793</v>
      </c>
      <c r="P90" s="16">
        <f t="shared" ca="1" si="29"/>
        <v>-4.4441076022062202E-2</v>
      </c>
      <c r="Q90" s="16"/>
      <c r="R90" s="16"/>
      <c r="S90" s="16"/>
      <c r="T90" s="16"/>
    </row>
    <row r="91" spans="1:20" x14ac:dyDescent="0.2">
      <c r="A91" s="64"/>
      <c r="B91" s="64"/>
      <c r="C91" s="16"/>
      <c r="D91" s="65">
        <f t="shared" si="17"/>
        <v>0</v>
      </c>
      <c r="E91" s="65">
        <f t="shared" si="18"/>
        <v>0</v>
      </c>
      <c r="F91" s="66">
        <f t="shared" si="19"/>
        <v>0</v>
      </c>
      <c r="G91" s="66">
        <f t="shared" si="20"/>
        <v>0</v>
      </c>
      <c r="H91" s="66">
        <f t="shared" si="21"/>
        <v>0</v>
      </c>
      <c r="I91" s="66">
        <f t="shared" si="22"/>
        <v>0</v>
      </c>
      <c r="J91" s="66">
        <f t="shared" si="23"/>
        <v>0</v>
      </c>
      <c r="K91" s="66">
        <f t="shared" ca="1" si="24"/>
        <v>4.4441076022062202E-2</v>
      </c>
      <c r="L91" s="66">
        <f t="shared" ca="1" si="25"/>
        <v>1.9750092379987121E-3</v>
      </c>
      <c r="M91" s="66">
        <f t="shared" ca="1" si="26"/>
        <v>1.6604853344732828E-3</v>
      </c>
      <c r="N91" s="66">
        <f t="shared" ca="1" si="27"/>
        <v>6.4404658359647161E-3</v>
      </c>
      <c r="O91" s="66">
        <f t="shared" ca="1" si="28"/>
        <v>0.18830957625129793</v>
      </c>
      <c r="P91" s="16">
        <f t="shared" ca="1" si="29"/>
        <v>-4.4441076022062202E-2</v>
      </c>
      <c r="Q91" s="16"/>
      <c r="R91" s="16"/>
      <c r="S91" s="16"/>
      <c r="T91" s="16"/>
    </row>
    <row r="92" spans="1:20" x14ac:dyDescent="0.2">
      <c r="A92" s="64"/>
      <c r="B92" s="64"/>
      <c r="C92" s="16"/>
      <c r="D92" s="65">
        <f t="shared" si="17"/>
        <v>0</v>
      </c>
      <c r="E92" s="65">
        <f t="shared" si="18"/>
        <v>0</v>
      </c>
      <c r="F92" s="66">
        <f t="shared" si="19"/>
        <v>0</v>
      </c>
      <c r="G92" s="66">
        <f t="shared" si="20"/>
        <v>0</v>
      </c>
      <c r="H92" s="66">
        <f t="shared" si="21"/>
        <v>0</v>
      </c>
      <c r="I92" s="66">
        <f t="shared" si="22"/>
        <v>0</v>
      </c>
      <c r="J92" s="66">
        <f t="shared" si="23"/>
        <v>0</v>
      </c>
      <c r="K92" s="66">
        <f t="shared" ca="1" si="24"/>
        <v>4.4441076022062202E-2</v>
      </c>
      <c r="L92" s="66">
        <f t="shared" ca="1" si="25"/>
        <v>1.9750092379987121E-3</v>
      </c>
      <c r="M92" s="66">
        <f t="shared" ca="1" si="26"/>
        <v>1.6604853344732828E-3</v>
      </c>
      <c r="N92" s="66">
        <f t="shared" ca="1" si="27"/>
        <v>6.4404658359647161E-3</v>
      </c>
      <c r="O92" s="66">
        <f t="shared" ca="1" si="28"/>
        <v>0.18830957625129793</v>
      </c>
      <c r="P92" s="16">
        <f t="shared" ca="1" si="29"/>
        <v>-4.4441076022062202E-2</v>
      </c>
      <c r="Q92" s="16"/>
      <c r="R92" s="16"/>
      <c r="S92" s="16"/>
      <c r="T92" s="16"/>
    </row>
    <row r="93" spans="1:20" x14ac:dyDescent="0.2">
      <c r="A93" s="64"/>
      <c r="B93" s="64"/>
      <c r="C93" s="16"/>
      <c r="D93" s="65">
        <f t="shared" si="17"/>
        <v>0</v>
      </c>
      <c r="E93" s="65">
        <f t="shared" si="18"/>
        <v>0</v>
      </c>
      <c r="F93" s="66">
        <f t="shared" si="19"/>
        <v>0</v>
      </c>
      <c r="G93" s="66">
        <f t="shared" si="20"/>
        <v>0</v>
      </c>
      <c r="H93" s="66">
        <f t="shared" si="21"/>
        <v>0</v>
      </c>
      <c r="I93" s="66">
        <f t="shared" si="22"/>
        <v>0</v>
      </c>
      <c r="J93" s="66">
        <f t="shared" si="23"/>
        <v>0</v>
      </c>
      <c r="K93" s="66">
        <f t="shared" ca="1" si="24"/>
        <v>4.4441076022062202E-2</v>
      </c>
      <c r="L93" s="66">
        <f t="shared" ca="1" si="25"/>
        <v>1.9750092379987121E-3</v>
      </c>
      <c r="M93" s="66">
        <f t="shared" ca="1" si="26"/>
        <v>1.6604853344732828E-3</v>
      </c>
      <c r="N93" s="66">
        <f t="shared" ca="1" si="27"/>
        <v>6.4404658359647161E-3</v>
      </c>
      <c r="O93" s="66">
        <f t="shared" ca="1" si="28"/>
        <v>0.18830957625129793</v>
      </c>
      <c r="P93" s="16">
        <f t="shared" ca="1" si="29"/>
        <v>-4.4441076022062202E-2</v>
      </c>
      <c r="Q93" s="16"/>
      <c r="R93" s="16"/>
      <c r="S93" s="16"/>
      <c r="T93" s="16"/>
    </row>
    <row r="94" spans="1:20" x14ac:dyDescent="0.2">
      <c r="A94" s="64"/>
      <c r="B94" s="64"/>
      <c r="C94" s="16"/>
      <c r="D94" s="65">
        <f t="shared" si="17"/>
        <v>0</v>
      </c>
      <c r="E94" s="65">
        <f t="shared" si="18"/>
        <v>0</v>
      </c>
      <c r="F94" s="66">
        <f t="shared" si="19"/>
        <v>0</v>
      </c>
      <c r="G94" s="66">
        <f t="shared" si="20"/>
        <v>0</v>
      </c>
      <c r="H94" s="66">
        <f t="shared" si="21"/>
        <v>0</v>
      </c>
      <c r="I94" s="66">
        <f t="shared" si="22"/>
        <v>0</v>
      </c>
      <c r="J94" s="66">
        <f t="shared" si="23"/>
        <v>0</v>
      </c>
      <c r="K94" s="66">
        <f t="shared" ca="1" si="24"/>
        <v>4.4441076022062202E-2</v>
      </c>
      <c r="L94" s="66">
        <f t="shared" ca="1" si="25"/>
        <v>1.9750092379987121E-3</v>
      </c>
      <c r="M94" s="66">
        <f t="shared" ca="1" si="26"/>
        <v>1.6604853344732828E-3</v>
      </c>
      <c r="N94" s="66">
        <f t="shared" ca="1" si="27"/>
        <v>6.4404658359647161E-3</v>
      </c>
      <c r="O94" s="66">
        <f t="shared" ca="1" si="28"/>
        <v>0.18830957625129793</v>
      </c>
      <c r="P94" s="16">
        <f t="shared" ca="1" si="29"/>
        <v>-4.4441076022062202E-2</v>
      </c>
      <c r="Q94" s="16"/>
      <c r="R94" s="16"/>
      <c r="S94" s="16"/>
      <c r="T94" s="16"/>
    </row>
    <row r="95" spans="1:20" x14ac:dyDescent="0.2">
      <c r="A95" s="64"/>
      <c r="B95" s="64"/>
      <c r="C95" s="16"/>
      <c r="D95" s="65">
        <f t="shared" si="17"/>
        <v>0</v>
      </c>
      <c r="E95" s="65">
        <f t="shared" si="18"/>
        <v>0</v>
      </c>
      <c r="F95" s="66">
        <f t="shared" si="19"/>
        <v>0</v>
      </c>
      <c r="G95" s="66">
        <f t="shared" si="20"/>
        <v>0</v>
      </c>
      <c r="H95" s="66">
        <f t="shared" si="21"/>
        <v>0</v>
      </c>
      <c r="I95" s="66">
        <f t="shared" si="22"/>
        <v>0</v>
      </c>
      <c r="J95" s="66">
        <f t="shared" si="23"/>
        <v>0</v>
      </c>
      <c r="K95" s="66">
        <f t="shared" ca="1" si="24"/>
        <v>4.4441076022062202E-2</v>
      </c>
      <c r="L95" s="66">
        <f t="shared" ca="1" si="25"/>
        <v>1.9750092379987121E-3</v>
      </c>
      <c r="M95" s="66">
        <f t="shared" ca="1" si="26"/>
        <v>1.6604853344732828E-3</v>
      </c>
      <c r="N95" s="66">
        <f t="shared" ca="1" si="27"/>
        <v>6.4404658359647161E-3</v>
      </c>
      <c r="O95" s="66">
        <f t="shared" ca="1" si="28"/>
        <v>0.18830957625129793</v>
      </c>
      <c r="P95" s="16">
        <f t="shared" ca="1" si="29"/>
        <v>-4.4441076022062202E-2</v>
      </c>
      <c r="Q95" s="16"/>
      <c r="R95" s="16"/>
      <c r="S95" s="16"/>
      <c r="T95" s="16"/>
    </row>
    <row r="96" spans="1:20" x14ac:dyDescent="0.2">
      <c r="A96" s="64"/>
      <c r="B96" s="64"/>
      <c r="C96" s="16"/>
      <c r="D96" s="65">
        <f t="shared" si="17"/>
        <v>0</v>
      </c>
      <c r="E96" s="65">
        <f t="shared" si="18"/>
        <v>0</v>
      </c>
      <c r="F96" s="66">
        <f t="shared" si="19"/>
        <v>0</v>
      </c>
      <c r="G96" s="66">
        <f t="shared" si="20"/>
        <v>0</v>
      </c>
      <c r="H96" s="66">
        <f t="shared" si="21"/>
        <v>0</v>
      </c>
      <c r="I96" s="66">
        <f t="shared" si="22"/>
        <v>0</v>
      </c>
      <c r="J96" s="66">
        <f t="shared" si="23"/>
        <v>0</v>
      </c>
      <c r="K96" s="66">
        <f t="shared" ca="1" si="24"/>
        <v>4.4441076022062202E-2</v>
      </c>
      <c r="L96" s="66">
        <f t="shared" ca="1" si="25"/>
        <v>1.9750092379987121E-3</v>
      </c>
      <c r="M96" s="66">
        <f t="shared" ca="1" si="26"/>
        <v>1.6604853344732828E-3</v>
      </c>
      <c r="N96" s="66">
        <f t="shared" ca="1" si="27"/>
        <v>6.4404658359647161E-3</v>
      </c>
      <c r="O96" s="66">
        <f t="shared" ca="1" si="28"/>
        <v>0.18830957625129793</v>
      </c>
      <c r="P96" s="16">
        <f t="shared" ca="1" si="29"/>
        <v>-4.4441076022062202E-2</v>
      </c>
      <c r="Q96" s="16"/>
      <c r="R96" s="16"/>
      <c r="S96" s="16"/>
      <c r="T96" s="16"/>
    </row>
    <row r="97" spans="1:20" x14ac:dyDescent="0.2">
      <c r="A97" s="64"/>
      <c r="B97" s="64"/>
      <c r="C97" s="16"/>
      <c r="D97" s="65">
        <f t="shared" si="17"/>
        <v>0</v>
      </c>
      <c r="E97" s="65">
        <f t="shared" si="18"/>
        <v>0</v>
      </c>
      <c r="F97" s="66">
        <f t="shared" si="19"/>
        <v>0</v>
      </c>
      <c r="G97" s="66">
        <f t="shared" si="20"/>
        <v>0</v>
      </c>
      <c r="H97" s="66">
        <f t="shared" si="21"/>
        <v>0</v>
      </c>
      <c r="I97" s="66">
        <f t="shared" si="22"/>
        <v>0</v>
      </c>
      <c r="J97" s="66">
        <f t="shared" si="23"/>
        <v>0</v>
      </c>
      <c r="K97" s="66">
        <f t="shared" ca="1" si="24"/>
        <v>4.4441076022062202E-2</v>
      </c>
      <c r="L97" s="66">
        <f t="shared" ca="1" si="25"/>
        <v>1.9750092379987121E-3</v>
      </c>
      <c r="M97" s="66">
        <f t="shared" ca="1" si="26"/>
        <v>1.6604853344732828E-3</v>
      </c>
      <c r="N97" s="66">
        <f t="shared" ca="1" si="27"/>
        <v>6.4404658359647161E-3</v>
      </c>
      <c r="O97" s="66">
        <f t="shared" ca="1" si="28"/>
        <v>0.18830957625129793</v>
      </c>
      <c r="P97" s="16">
        <f t="shared" ca="1" si="29"/>
        <v>-4.4441076022062202E-2</v>
      </c>
      <c r="Q97" s="16"/>
      <c r="R97" s="16"/>
      <c r="S97" s="16"/>
      <c r="T97" s="16"/>
    </row>
    <row r="98" spans="1:20" x14ac:dyDescent="0.2">
      <c r="A98" s="64"/>
      <c r="B98" s="64"/>
      <c r="C98" s="16"/>
      <c r="D98" s="65">
        <f t="shared" si="17"/>
        <v>0</v>
      </c>
      <c r="E98" s="65">
        <f t="shared" si="18"/>
        <v>0</v>
      </c>
      <c r="F98" s="66">
        <f t="shared" si="19"/>
        <v>0</v>
      </c>
      <c r="G98" s="66">
        <f t="shared" si="20"/>
        <v>0</v>
      </c>
      <c r="H98" s="66">
        <f t="shared" si="21"/>
        <v>0</v>
      </c>
      <c r="I98" s="66">
        <f t="shared" si="22"/>
        <v>0</v>
      </c>
      <c r="J98" s="66">
        <f t="shared" si="23"/>
        <v>0</v>
      </c>
      <c r="K98" s="66">
        <f t="shared" ca="1" si="24"/>
        <v>4.4441076022062202E-2</v>
      </c>
      <c r="L98" s="66">
        <f t="shared" ca="1" si="25"/>
        <v>1.9750092379987121E-3</v>
      </c>
      <c r="M98" s="66">
        <f t="shared" ca="1" si="26"/>
        <v>1.6604853344732828E-3</v>
      </c>
      <c r="N98" s="66">
        <f t="shared" ca="1" si="27"/>
        <v>6.4404658359647161E-3</v>
      </c>
      <c r="O98" s="66">
        <f t="shared" ca="1" si="28"/>
        <v>0.18830957625129793</v>
      </c>
      <c r="P98" s="16">
        <f t="shared" ca="1" si="29"/>
        <v>-4.4441076022062202E-2</v>
      </c>
      <c r="Q98" s="16"/>
      <c r="R98" s="16"/>
      <c r="S98" s="16"/>
      <c r="T98" s="16"/>
    </row>
    <row r="99" spans="1:20" x14ac:dyDescent="0.2">
      <c r="A99" s="64"/>
      <c r="B99" s="64"/>
      <c r="C99" s="16"/>
      <c r="D99" s="65">
        <f t="shared" si="17"/>
        <v>0</v>
      </c>
      <c r="E99" s="65">
        <f t="shared" si="18"/>
        <v>0</v>
      </c>
      <c r="F99" s="66">
        <f t="shared" si="19"/>
        <v>0</v>
      </c>
      <c r="G99" s="66">
        <f t="shared" si="20"/>
        <v>0</v>
      </c>
      <c r="H99" s="66">
        <f t="shared" si="21"/>
        <v>0</v>
      </c>
      <c r="I99" s="66">
        <f t="shared" si="22"/>
        <v>0</v>
      </c>
      <c r="J99" s="66">
        <f t="shared" si="23"/>
        <v>0</v>
      </c>
      <c r="K99" s="66">
        <f t="shared" ca="1" si="24"/>
        <v>4.4441076022062202E-2</v>
      </c>
      <c r="L99" s="66">
        <f t="shared" ca="1" si="25"/>
        <v>1.9750092379987121E-3</v>
      </c>
      <c r="M99" s="66">
        <f t="shared" ca="1" si="26"/>
        <v>1.6604853344732828E-3</v>
      </c>
      <c r="N99" s="66">
        <f t="shared" ca="1" si="27"/>
        <v>6.4404658359647161E-3</v>
      </c>
      <c r="O99" s="66">
        <f t="shared" ca="1" si="28"/>
        <v>0.18830957625129793</v>
      </c>
      <c r="P99" s="16">
        <f t="shared" ca="1" si="29"/>
        <v>-4.4441076022062202E-2</v>
      </c>
      <c r="Q99" s="16"/>
      <c r="R99" s="16"/>
      <c r="S99" s="16"/>
      <c r="T99" s="16"/>
    </row>
    <row r="100" spans="1:20" x14ac:dyDescent="0.2">
      <c r="A100" s="64"/>
      <c r="B100" s="64"/>
      <c r="C100" s="16"/>
      <c r="D100" s="65">
        <f t="shared" si="17"/>
        <v>0</v>
      </c>
      <c r="E100" s="65">
        <f t="shared" si="18"/>
        <v>0</v>
      </c>
      <c r="F100" s="66">
        <f t="shared" si="19"/>
        <v>0</v>
      </c>
      <c r="G100" s="66">
        <f t="shared" si="20"/>
        <v>0</v>
      </c>
      <c r="H100" s="66">
        <f t="shared" si="21"/>
        <v>0</v>
      </c>
      <c r="I100" s="66">
        <f t="shared" si="22"/>
        <v>0</v>
      </c>
      <c r="J100" s="66">
        <f t="shared" si="23"/>
        <v>0</v>
      </c>
      <c r="K100" s="66">
        <f t="shared" ca="1" si="24"/>
        <v>4.4441076022062202E-2</v>
      </c>
      <c r="L100" s="66">
        <f t="shared" ca="1" si="25"/>
        <v>1.9750092379987121E-3</v>
      </c>
      <c r="M100" s="66">
        <f t="shared" ca="1" si="26"/>
        <v>1.6604853344732828E-3</v>
      </c>
      <c r="N100" s="66">
        <f t="shared" ca="1" si="27"/>
        <v>6.4404658359647161E-3</v>
      </c>
      <c r="O100" s="66">
        <f t="shared" ca="1" si="28"/>
        <v>0.18830957625129793</v>
      </c>
      <c r="P100" s="16">
        <f t="shared" ca="1" si="29"/>
        <v>-4.4441076022062202E-2</v>
      </c>
      <c r="Q100" s="16"/>
      <c r="R100" s="16"/>
      <c r="S100" s="16"/>
      <c r="T100" s="16"/>
    </row>
    <row r="101" spans="1:20" x14ac:dyDescent="0.2">
      <c r="A101" s="64"/>
      <c r="B101" s="64"/>
      <c r="C101" s="16"/>
      <c r="D101" s="65">
        <f t="shared" si="17"/>
        <v>0</v>
      </c>
      <c r="E101" s="65">
        <f t="shared" si="18"/>
        <v>0</v>
      </c>
      <c r="F101" s="66">
        <f t="shared" si="19"/>
        <v>0</v>
      </c>
      <c r="G101" s="66">
        <f t="shared" si="20"/>
        <v>0</v>
      </c>
      <c r="H101" s="66">
        <f t="shared" si="21"/>
        <v>0</v>
      </c>
      <c r="I101" s="66">
        <f t="shared" si="22"/>
        <v>0</v>
      </c>
      <c r="J101" s="66">
        <f t="shared" si="23"/>
        <v>0</v>
      </c>
      <c r="K101" s="66">
        <f t="shared" ca="1" si="24"/>
        <v>4.4441076022062202E-2</v>
      </c>
      <c r="L101" s="66">
        <f t="shared" ca="1" si="25"/>
        <v>1.9750092379987121E-3</v>
      </c>
      <c r="M101" s="66">
        <f t="shared" ca="1" si="26"/>
        <v>1.6604853344732828E-3</v>
      </c>
      <c r="N101" s="66">
        <f t="shared" ca="1" si="27"/>
        <v>6.4404658359647161E-3</v>
      </c>
      <c r="O101" s="66">
        <f t="shared" ca="1" si="28"/>
        <v>0.18830957625129793</v>
      </c>
      <c r="P101" s="16">
        <f t="shared" ca="1" si="29"/>
        <v>-4.4441076022062202E-2</v>
      </c>
      <c r="Q101" s="16"/>
      <c r="R101" s="16"/>
      <c r="S101" s="16"/>
      <c r="T101" s="16"/>
    </row>
    <row r="102" spans="1:20" x14ac:dyDescent="0.2">
      <c r="A102" s="64"/>
      <c r="B102" s="64"/>
      <c r="C102" s="16"/>
      <c r="D102" s="65">
        <f t="shared" si="17"/>
        <v>0</v>
      </c>
      <c r="E102" s="65">
        <f t="shared" si="18"/>
        <v>0</v>
      </c>
      <c r="F102" s="66">
        <f t="shared" si="19"/>
        <v>0</v>
      </c>
      <c r="G102" s="66">
        <f t="shared" si="20"/>
        <v>0</v>
      </c>
      <c r="H102" s="66">
        <f t="shared" si="21"/>
        <v>0</v>
      </c>
      <c r="I102" s="66">
        <f t="shared" si="22"/>
        <v>0</v>
      </c>
      <c r="J102" s="66">
        <f t="shared" si="23"/>
        <v>0</v>
      </c>
      <c r="K102" s="66">
        <f t="shared" ca="1" si="24"/>
        <v>4.4441076022062202E-2</v>
      </c>
      <c r="L102" s="66">
        <f t="shared" ca="1" si="25"/>
        <v>1.9750092379987121E-3</v>
      </c>
      <c r="M102" s="66">
        <f t="shared" ca="1" si="26"/>
        <v>1.6604853344732828E-3</v>
      </c>
      <c r="N102" s="66">
        <f t="shared" ca="1" si="27"/>
        <v>6.4404658359647161E-3</v>
      </c>
      <c r="O102" s="66">
        <f t="shared" ca="1" si="28"/>
        <v>0.18830957625129793</v>
      </c>
      <c r="P102" s="16">
        <f t="shared" ca="1" si="29"/>
        <v>-4.4441076022062202E-2</v>
      </c>
      <c r="Q102" s="16"/>
      <c r="R102" s="16"/>
      <c r="S102" s="16"/>
      <c r="T102" s="16"/>
    </row>
    <row r="103" spans="1:20" x14ac:dyDescent="0.2">
      <c r="A103" s="64"/>
      <c r="B103" s="64"/>
      <c r="C103" s="16"/>
      <c r="D103" s="65">
        <f t="shared" si="17"/>
        <v>0</v>
      </c>
      <c r="E103" s="65">
        <f t="shared" si="18"/>
        <v>0</v>
      </c>
      <c r="F103" s="66">
        <f t="shared" si="19"/>
        <v>0</v>
      </c>
      <c r="G103" s="66">
        <f t="shared" si="20"/>
        <v>0</v>
      </c>
      <c r="H103" s="66">
        <f t="shared" si="21"/>
        <v>0</v>
      </c>
      <c r="I103" s="66">
        <f t="shared" si="22"/>
        <v>0</v>
      </c>
      <c r="J103" s="66">
        <f t="shared" si="23"/>
        <v>0</v>
      </c>
      <c r="K103" s="66">
        <f t="shared" ca="1" si="24"/>
        <v>4.4441076022062202E-2</v>
      </c>
      <c r="L103" s="66">
        <f t="shared" ca="1" si="25"/>
        <v>1.9750092379987121E-3</v>
      </c>
      <c r="M103" s="66">
        <f t="shared" ca="1" si="26"/>
        <v>1.6604853344732828E-3</v>
      </c>
      <c r="N103" s="66">
        <f t="shared" ca="1" si="27"/>
        <v>6.4404658359647161E-3</v>
      </c>
      <c r="O103" s="66">
        <f t="shared" ca="1" si="28"/>
        <v>0.18830957625129793</v>
      </c>
      <c r="P103" s="16">
        <f t="shared" ca="1" si="29"/>
        <v>-4.4441076022062202E-2</v>
      </c>
      <c r="Q103" s="16"/>
      <c r="R103" s="16"/>
      <c r="S103" s="16"/>
      <c r="T103" s="16"/>
    </row>
    <row r="104" spans="1:20" x14ac:dyDescent="0.2">
      <c r="A104" s="64"/>
      <c r="B104" s="64"/>
      <c r="C104" s="16"/>
      <c r="D104" s="65">
        <f t="shared" si="17"/>
        <v>0</v>
      </c>
      <c r="E104" s="65">
        <f t="shared" si="18"/>
        <v>0</v>
      </c>
      <c r="F104" s="66">
        <f t="shared" si="19"/>
        <v>0</v>
      </c>
      <c r="G104" s="66">
        <f t="shared" si="20"/>
        <v>0</v>
      </c>
      <c r="H104" s="66">
        <f t="shared" si="21"/>
        <v>0</v>
      </c>
      <c r="I104" s="66">
        <f t="shared" si="22"/>
        <v>0</v>
      </c>
      <c r="J104" s="66">
        <f t="shared" si="23"/>
        <v>0</v>
      </c>
      <c r="K104" s="66">
        <f t="shared" ca="1" si="24"/>
        <v>4.4441076022062202E-2</v>
      </c>
      <c r="L104" s="66">
        <f t="shared" ca="1" si="25"/>
        <v>1.9750092379987121E-3</v>
      </c>
      <c r="M104" s="66">
        <f t="shared" ca="1" si="26"/>
        <v>1.6604853344732828E-3</v>
      </c>
      <c r="N104" s="66">
        <f t="shared" ca="1" si="27"/>
        <v>6.4404658359647161E-3</v>
      </c>
      <c r="O104" s="66">
        <f t="shared" ca="1" si="28"/>
        <v>0.18830957625129793</v>
      </c>
      <c r="P104" s="16">
        <f t="shared" ca="1" si="29"/>
        <v>-4.4441076022062202E-2</v>
      </c>
      <c r="Q104" s="16"/>
      <c r="R104" s="16"/>
      <c r="S104" s="16"/>
      <c r="T104" s="16"/>
    </row>
    <row r="105" spans="1:20" x14ac:dyDescent="0.2">
      <c r="A105" s="64"/>
      <c r="B105" s="64"/>
      <c r="C105" s="16"/>
      <c r="D105" s="65">
        <f t="shared" si="17"/>
        <v>0</v>
      </c>
      <c r="E105" s="65">
        <f t="shared" si="18"/>
        <v>0</v>
      </c>
      <c r="F105" s="66">
        <f t="shared" si="19"/>
        <v>0</v>
      </c>
      <c r="G105" s="66">
        <f t="shared" si="20"/>
        <v>0</v>
      </c>
      <c r="H105" s="66">
        <f t="shared" si="21"/>
        <v>0</v>
      </c>
      <c r="I105" s="66">
        <f t="shared" si="22"/>
        <v>0</v>
      </c>
      <c r="J105" s="66">
        <f t="shared" si="23"/>
        <v>0</v>
      </c>
      <c r="K105" s="66">
        <f t="shared" ca="1" si="24"/>
        <v>4.4441076022062202E-2</v>
      </c>
      <c r="L105" s="66">
        <f t="shared" ca="1" si="25"/>
        <v>1.9750092379987121E-3</v>
      </c>
      <c r="M105" s="66">
        <f t="shared" ca="1" si="26"/>
        <v>1.6604853344732828E-3</v>
      </c>
      <c r="N105" s="66">
        <f t="shared" ca="1" si="27"/>
        <v>6.4404658359647161E-3</v>
      </c>
      <c r="O105" s="66">
        <f t="shared" ca="1" si="28"/>
        <v>0.18830957625129793</v>
      </c>
      <c r="P105" s="16">
        <f t="shared" ca="1" si="29"/>
        <v>-4.4441076022062202E-2</v>
      </c>
      <c r="Q105" s="16"/>
      <c r="R105" s="16"/>
      <c r="S105" s="16"/>
      <c r="T105" s="16"/>
    </row>
    <row r="106" spans="1:20" x14ac:dyDescent="0.2">
      <c r="A106" s="64"/>
      <c r="B106" s="64"/>
      <c r="C106" s="16"/>
      <c r="D106" s="65">
        <f t="shared" si="17"/>
        <v>0</v>
      </c>
      <c r="E106" s="65">
        <f t="shared" si="18"/>
        <v>0</v>
      </c>
      <c r="F106" s="66">
        <f t="shared" si="19"/>
        <v>0</v>
      </c>
      <c r="G106" s="66">
        <f t="shared" si="20"/>
        <v>0</v>
      </c>
      <c r="H106" s="66">
        <f t="shared" si="21"/>
        <v>0</v>
      </c>
      <c r="I106" s="66">
        <f t="shared" si="22"/>
        <v>0</v>
      </c>
      <c r="J106" s="66">
        <f t="shared" si="23"/>
        <v>0</v>
      </c>
      <c r="K106" s="66">
        <f t="shared" ca="1" si="24"/>
        <v>4.4441076022062202E-2</v>
      </c>
      <c r="L106" s="66">
        <f t="shared" ca="1" si="25"/>
        <v>1.9750092379987121E-3</v>
      </c>
      <c r="M106" s="66">
        <f t="shared" ca="1" si="26"/>
        <v>1.6604853344732828E-3</v>
      </c>
      <c r="N106" s="66">
        <f t="shared" ca="1" si="27"/>
        <v>6.4404658359647161E-3</v>
      </c>
      <c r="O106" s="66">
        <f t="shared" ca="1" si="28"/>
        <v>0.18830957625129793</v>
      </c>
      <c r="P106" s="16">
        <f t="shared" ca="1" si="29"/>
        <v>-4.4441076022062202E-2</v>
      </c>
      <c r="Q106" s="16"/>
      <c r="R106" s="16"/>
      <c r="S106" s="16"/>
      <c r="T106" s="16"/>
    </row>
    <row r="107" spans="1:20" x14ac:dyDescent="0.2">
      <c r="A107" s="64"/>
      <c r="B107" s="64"/>
      <c r="C107" s="16"/>
      <c r="D107" s="65">
        <f t="shared" si="17"/>
        <v>0</v>
      </c>
      <c r="E107" s="65">
        <f t="shared" si="18"/>
        <v>0</v>
      </c>
      <c r="F107" s="66">
        <f t="shared" si="19"/>
        <v>0</v>
      </c>
      <c r="G107" s="66">
        <f t="shared" si="20"/>
        <v>0</v>
      </c>
      <c r="H107" s="66">
        <f t="shared" si="21"/>
        <v>0</v>
      </c>
      <c r="I107" s="66">
        <f t="shared" si="22"/>
        <v>0</v>
      </c>
      <c r="J107" s="66">
        <f t="shared" si="23"/>
        <v>0</v>
      </c>
      <c r="K107" s="66">
        <f t="shared" ca="1" si="24"/>
        <v>4.4441076022062202E-2</v>
      </c>
      <c r="L107" s="66">
        <f t="shared" ca="1" si="25"/>
        <v>1.9750092379987121E-3</v>
      </c>
      <c r="M107" s="66">
        <f t="shared" ca="1" si="26"/>
        <v>1.6604853344732828E-3</v>
      </c>
      <c r="N107" s="66">
        <f t="shared" ca="1" si="27"/>
        <v>6.4404658359647161E-3</v>
      </c>
      <c r="O107" s="66">
        <f t="shared" ca="1" si="28"/>
        <v>0.18830957625129793</v>
      </c>
      <c r="P107" s="16">
        <f t="shared" ca="1" si="29"/>
        <v>-4.4441076022062202E-2</v>
      </c>
      <c r="Q107" s="16"/>
      <c r="R107" s="16"/>
      <c r="S107" s="16"/>
      <c r="T107" s="16"/>
    </row>
    <row r="108" spans="1:20" x14ac:dyDescent="0.2">
      <c r="A108" s="64"/>
      <c r="B108" s="64"/>
      <c r="C108" s="16"/>
      <c r="D108" s="65">
        <f t="shared" si="17"/>
        <v>0</v>
      </c>
      <c r="E108" s="65">
        <f t="shared" si="18"/>
        <v>0</v>
      </c>
      <c r="F108" s="66">
        <f t="shared" si="19"/>
        <v>0</v>
      </c>
      <c r="G108" s="66">
        <f t="shared" si="20"/>
        <v>0</v>
      </c>
      <c r="H108" s="66">
        <f t="shared" si="21"/>
        <v>0</v>
      </c>
      <c r="I108" s="66">
        <f t="shared" si="22"/>
        <v>0</v>
      </c>
      <c r="J108" s="66">
        <f t="shared" si="23"/>
        <v>0</v>
      </c>
      <c r="K108" s="66">
        <f t="shared" ca="1" si="24"/>
        <v>4.4441076022062202E-2</v>
      </c>
      <c r="L108" s="66">
        <f t="shared" ca="1" si="25"/>
        <v>1.9750092379987121E-3</v>
      </c>
      <c r="M108" s="66">
        <f t="shared" ca="1" si="26"/>
        <v>1.6604853344732828E-3</v>
      </c>
      <c r="N108" s="66">
        <f t="shared" ca="1" si="27"/>
        <v>6.4404658359647161E-3</v>
      </c>
      <c r="O108" s="66">
        <f t="shared" ca="1" si="28"/>
        <v>0.18830957625129793</v>
      </c>
      <c r="P108" s="16">
        <f t="shared" ca="1" si="29"/>
        <v>-4.4441076022062202E-2</v>
      </c>
      <c r="Q108" s="16"/>
      <c r="R108" s="16"/>
      <c r="S108" s="16"/>
      <c r="T108" s="16"/>
    </row>
    <row r="109" spans="1:20" x14ac:dyDescent="0.2">
      <c r="A109" s="64"/>
      <c r="B109" s="64"/>
      <c r="C109" s="16"/>
      <c r="D109" s="65">
        <f t="shared" si="17"/>
        <v>0</v>
      </c>
      <c r="E109" s="65">
        <f t="shared" si="18"/>
        <v>0</v>
      </c>
      <c r="F109" s="66">
        <f t="shared" si="19"/>
        <v>0</v>
      </c>
      <c r="G109" s="66">
        <f t="shared" si="20"/>
        <v>0</v>
      </c>
      <c r="H109" s="66">
        <f t="shared" si="21"/>
        <v>0</v>
      </c>
      <c r="I109" s="66">
        <f t="shared" si="22"/>
        <v>0</v>
      </c>
      <c r="J109" s="66">
        <f t="shared" si="23"/>
        <v>0</v>
      </c>
      <c r="K109" s="66">
        <f t="shared" ca="1" si="24"/>
        <v>4.4441076022062202E-2</v>
      </c>
      <c r="L109" s="66">
        <f t="shared" ca="1" si="25"/>
        <v>1.9750092379987121E-3</v>
      </c>
      <c r="M109" s="66">
        <f t="shared" ca="1" si="26"/>
        <v>1.6604853344732828E-3</v>
      </c>
      <c r="N109" s="66">
        <f t="shared" ca="1" si="27"/>
        <v>6.4404658359647161E-3</v>
      </c>
      <c r="O109" s="66">
        <f t="shared" ca="1" si="28"/>
        <v>0.18830957625129793</v>
      </c>
      <c r="P109" s="16">
        <f t="shared" ca="1" si="29"/>
        <v>-4.4441076022062202E-2</v>
      </c>
      <c r="Q109" s="16"/>
      <c r="R109" s="16"/>
      <c r="S109" s="16"/>
      <c r="T109" s="16"/>
    </row>
    <row r="110" spans="1:20" x14ac:dyDescent="0.2">
      <c r="A110" s="64"/>
      <c r="B110" s="64"/>
      <c r="C110" s="16"/>
      <c r="D110" s="65">
        <f t="shared" si="17"/>
        <v>0</v>
      </c>
      <c r="E110" s="65">
        <f t="shared" si="18"/>
        <v>0</v>
      </c>
      <c r="F110" s="66">
        <f t="shared" si="19"/>
        <v>0</v>
      </c>
      <c r="G110" s="66">
        <f t="shared" si="20"/>
        <v>0</v>
      </c>
      <c r="H110" s="66">
        <f t="shared" si="21"/>
        <v>0</v>
      </c>
      <c r="I110" s="66">
        <f t="shared" si="22"/>
        <v>0</v>
      </c>
      <c r="J110" s="66">
        <f t="shared" si="23"/>
        <v>0</v>
      </c>
      <c r="K110" s="66">
        <f t="shared" ca="1" si="24"/>
        <v>4.4441076022062202E-2</v>
      </c>
      <c r="L110" s="66">
        <f t="shared" ca="1" si="25"/>
        <v>1.9750092379987121E-3</v>
      </c>
      <c r="M110" s="66">
        <f t="shared" ca="1" si="26"/>
        <v>1.6604853344732828E-3</v>
      </c>
      <c r="N110" s="66">
        <f t="shared" ca="1" si="27"/>
        <v>6.4404658359647161E-3</v>
      </c>
      <c r="O110" s="66">
        <f t="shared" ca="1" si="28"/>
        <v>0.18830957625129793</v>
      </c>
      <c r="P110" s="16">
        <f t="shared" ca="1" si="29"/>
        <v>-4.4441076022062202E-2</v>
      </c>
      <c r="Q110" s="16"/>
      <c r="R110" s="16"/>
      <c r="S110" s="16"/>
      <c r="T110" s="16"/>
    </row>
    <row r="111" spans="1:20" x14ac:dyDescent="0.2">
      <c r="A111" s="64"/>
      <c r="B111" s="64"/>
      <c r="C111" s="16"/>
      <c r="D111" s="65">
        <f t="shared" si="17"/>
        <v>0</v>
      </c>
      <c r="E111" s="65">
        <f t="shared" si="18"/>
        <v>0</v>
      </c>
      <c r="F111" s="66">
        <f t="shared" si="19"/>
        <v>0</v>
      </c>
      <c r="G111" s="66">
        <f t="shared" si="20"/>
        <v>0</v>
      </c>
      <c r="H111" s="66">
        <f t="shared" si="21"/>
        <v>0</v>
      </c>
      <c r="I111" s="66">
        <f t="shared" si="22"/>
        <v>0</v>
      </c>
      <c r="J111" s="66">
        <f t="shared" si="23"/>
        <v>0</v>
      </c>
      <c r="K111" s="66">
        <f t="shared" ca="1" si="24"/>
        <v>4.4441076022062202E-2</v>
      </c>
      <c r="L111" s="66">
        <f t="shared" ca="1" si="25"/>
        <v>1.9750092379987121E-3</v>
      </c>
      <c r="M111" s="66">
        <f t="shared" ca="1" si="26"/>
        <v>1.6604853344732828E-3</v>
      </c>
      <c r="N111" s="66">
        <f t="shared" ca="1" si="27"/>
        <v>6.4404658359647161E-3</v>
      </c>
      <c r="O111" s="66">
        <f t="shared" ca="1" si="28"/>
        <v>0.18830957625129793</v>
      </c>
      <c r="P111" s="16">
        <f t="shared" ca="1" si="29"/>
        <v>-4.4441076022062202E-2</v>
      </c>
      <c r="Q111" s="16"/>
      <c r="R111" s="16"/>
      <c r="S111" s="16"/>
      <c r="T111" s="16"/>
    </row>
    <row r="112" spans="1:20" x14ac:dyDescent="0.2">
      <c r="A112" s="64"/>
      <c r="B112" s="64"/>
      <c r="C112" s="16"/>
      <c r="D112" s="65">
        <f t="shared" si="17"/>
        <v>0</v>
      </c>
      <c r="E112" s="65">
        <f t="shared" si="18"/>
        <v>0</v>
      </c>
      <c r="F112" s="66">
        <f t="shared" si="19"/>
        <v>0</v>
      </c>
      <c r="G112" s="66">
        <f t="shared" si="20"/>
        <v>0</v>
      </c>
      <c r="H112" s="66">
        <f t="shared" si="21"/>
        <v>0</v>
      </c>
      <c r="I112" s="66">
        <f t="shared" si="22"/>
        <v>0</v>
      </c>
      <c r="J112" s="66">
        <f t="shared" si="23"/>
        <v>0</v>
      </c>
      <c r="K112" s="66">
        <f t="shared" ca="1" si="24"/>
        <v>4.4441076022062202E-2</v>
      </c>
      <c r="L112" s="66">
        <f t="shared" ca="1" si="25"/>
        <v>1.9750092379987121E-3</v>
      </c>
      <c r="M112" s="66">
        <f t="shared" ca="1" si="26"/>
        <v>1.6604853344732828E-3</v>
      </c>
      <c r="N112" s="66">
        <f t="shared" ca="1" si="27"/>
        <v>6.4404658359647161E-3</v>
      </c>
      <c r="O112" s="66">
        <f t="shared" ca="1" si="28"/>
        <v>0.18830957625129793</v>
      </c>
      <c r="P112" s="16">
        <f t="shared" ca="1" si="29"/>
        <v>-4.4441076022062202E-2</v>
      </c>
      <c r="Q112" s="16"/>
      <c r="R112" s="16"/>
      <c r="S112" s="16"/>
      <c r="T112" s="16"/>
    </row>
    <row r="113" spans="1:20" x14ac:dyDescent="0.2">
      <c r="A113" s="64"/>
      <c r="B113" s="64"/>
      <c r="C113" s="16"/>
      <c r="D113" s="65">
        <f t="shared" si="17"/>
        <v>0</v>
      </c>
      <c r="E113" s="65">
        <f t="shared" si="18"/>
        <v>0</v>
      </c>
      <c r="F113" s="66">
        <f t="shared" si="19"/>
        <v>0</v>
      </c>
      <c r="G113" s="66">
        <f t="shared" si="20"/>
        <v>0</v>
      </c>
      <c r="H113" s="66">
        <f t="shared" si="21"/>
        <v>0</v>
      </c>
      <c r="I113" s="66">
        <f t="shared" si="22"/>
        <v>0</v>
      </c>
      <c r="J113" s="66">
        <f t="shared" si="23"/>
        <v>0</v>
      </c>
      <c r="K113" s="66">
        <f t="shared" ca="1" si="24"/>
        <v>4.4441076022062202E-2</v>
      </c>
      <c r="L113" s="66">
        <f t="shared" ca="1" si="25"/>
        <v>1.9750092379987121E-3</v>
      </c>
      <c r="M113" s="66">
        <f t="shared" ca="1" si="26"/>
        <v>1.6604853344732828E-3</v>
      </c>
      <c r="N113" s="66">
        <f t="shared" ca="1" si="27"/>
        <v>6.4404658359647161E-3</v>
      </c>
      <c r="O113" s="66">
        <f t="shared" ca="1" si="28"/>
        <v>0.18830957625129793</v>
      </c>
      <c r="P113" s="16">
        <f t="shared" ca="1" si="29"/>
        <v>-4.4441076022062202E-2</v>
      </c>
      <c r="Q113" s="16"/>
      <c r="R113" s="16"/>
      <c r="S113" s="16"/>
      <c r="T113" s="16"/>
    </row>
    <row r="114" spans="1:20" x14ac:dyDescent="0.2">
      <c r="A114" s="64"/>
      <c r="B114" s="64"/>
      <c r="C114" s="16"/>
      <c r="D114" s="65">
        <f t="shared" si="17"/>
        <v>0</v>
      </c>
      <c r="E114" s="65">
        <f t="shared" si="18"/>
        <v>0</v>
      </c>
      <c r="F114" s="66">
        <f t="shared" si="19"/>
        <v>0</v>
      </c>
      <c r="G114" s="66">
        <f t="shared" si="20"/>
        <v>0</v>
      </c>
      <c r="H114" s="66">
        <f t="shared" si="21"/>
        <v>0</v>
      </c>
      <c r="I114" s="66">
        <f t="shared" si="22"/>
        <v>0</v>
      </c>
      <c r="J114" s="66">
        <f t="shared" si="23"/>
        <v>0</v>
      </c>
      <c r="K114" s="66">
        <f t="shared" ca="1" si="24"/>
        <v>4.4441076022062202E-2</v>
      </c>
      <c r="L114" s="66">
        <f t="shared" ca="1" si="25"/>
        <v>1.9750092379987121E-3</v>
      </c>
      <c r="M114" s="66">
        <f t="shared" ca="1" si="26"/>
        <v>1.6604853344732828E-3</v>
      </c>
      <c r="N114" s="66">
        <f t="shared" ca="1" si="27"/>
        <v>6.4404658359647161E-3</v>
      </c>
      <c r="O114" s="66">
        <f t="shared" ca="1" si="28"/>
        <v>0.18830957625129793</v>
      </c>
      <c r="P114" s="16">
        <f t="shared" ca="1" si="29"/>
        <v>-4.4441076022062202E-2</v>
      </c>
      <c r="Q114" s="16"/>
      <c r="R114" s="16"/>
      <c r="S114" s="16"/>
      <c r="T114" s="16"/>
    </row>
    <row r="115" spans="1:20" x14ac:dyDescent="0.2">
      <c r="A115" s="64"/>
      <c r="B115" s="64"/>
      <c r="C115" s="16"/>
      <c r="D115" s="65">
        <f t="shared" si="17"/>
        <v>0</v>
      </c>
      <c r="E115" s="65">
        <f t="shared" si="18"/>
        <v>0</v>
      </c>
      <c r="F115" s="66">
        <f t="shared" si="19"/>
        <v>0</v>
      </c>
      <c r="G115" s="66">
        <f t="shared" si="20"/>
        <v>0</v>
      </c>
      <c r="H115" s="66">
        <f t="shared" si="21"/>
        <v>0</v>
      </c>
      <c r="I115" s="66">
        <f t="shared" si="22"/>
        <v>0</v>
      </c>
      <c r="J115" s="66">
        <f t="shared" si="23"/>
        <v>0</v>
      </c>
      <c r="K115" s="66">
        <f t="shared" ca="1" si="24"/>
        <v>4.4441076022062202E-2</v>
      </c>
      <c r="L115" s="66">
        <f t="shared" ca="1" si="25"/>
        <v>1.9750092379987121E-3</v>
      </c>
      <c r="M115" s="66">
        <f t="shared" ca="1" si="26"/>
        <v>1.6604853344732828E-3</v>
      </c>
      <c r="N115" s="66">
        <f t="shared" ca="1" si="27"/>
        <v>6.4404658359647161E-3</v>
      </c>
      <c r="O115" s="66">
        <f t="shared" ca="1" si="28"/>
        <v>0.18830957625129793</v>
      </c>
      <c r="P115" s="16">
        <f t="shared" ca="1" si="29"/>
        <v>-4.4441076022062202E-2</v>
      </c>
      <c r="Q115" s="16"/>
      <c r="R115" s="16"/>
      <c r="S115" s="16"/>
      <c r="T115" s="16"/>
    </row>
    <row r="116" spans="1:20" x14ac:dyDescent="0.2">
      <c r="A116" s="64"/>
      <c r="B116" s="64"/>
      <c r="C116" s="16"/>
      <c r="D116" s="65">
        <f t="shared" si="17"/>
        <v>0</v>
      </c>
      <c r="E116" s="65">
        <f t="shared" si="18"/>
        <v>0</v>
      </c>
      <c r="F116" s="66">
        <f t="shared" si="19"/>
        <v>0</v>
      </c>
      <c r="G116" s="66">
        <f t="shared" si="20"/>
        <v>0</v>
      </c>
      <c r="H116" s="66">
        <f t="shared" si="21"/>
        <v>0</v>
      </c>
      <c r="I116" s="66">
        <f t="shared" si="22"/>
        <v>0</v>
      </c>
      <c r="J116" s="66">
        <f t="shared" si="23"/>
        <v>0</v>
      </c>
      <c r="K116" s="66">
        <f t="shared" ca="1" si="24"/>
        <v>4.4441076022062202E-2</v>
      </c>
      <c r="L116" s="66">
        <f t="shared" ca="1" si="25"/>
        <v>1.9750092379987121E-3</v>
      </c>
      <c r="M116" s="66">
        <f t="shared" ca="1" si="26"/>
        <v>1.6604853344732828E-3</v>
      </c>
      <c r="N116" s="66">
        <f t="shared" ca="1" si="27"/>
        <v>6.4404658359647161E-3</v>
      </c>
      <c r="O116" s="66">
        <f t="shared" ca="1" si="28"/>
        <v>0.18830957625129793</v>
      </c>
      <c r="P116" s="16">
        <f t="shared" ca="1" si="29"/>
        <v>-4.4441076022062202E-2</v>
      </c>
      <c r="Q116" s="16"/>
      <c r="R116" s="16"/>
      <c r="S116" s="16"/>
      <c r="T116" s="16"/>
    </row>
    <row r="117" spans="1:20" x14ac:dyDescent="0.2">
      <c r="A117" s="64"/>
      <c r="B117" s="64"/>
      <c r="C117" s="16"/>
      <c r="D117" s="65">
        <f t="shared" si="17"/>
        <v>0</v>
      </c>
      <c r="E117" s="65">
        <f t="shared" si="18"/>
        <v>0</v>
      </c>
      <c r="F117" s="66">
        <f t="shared" si="19"/>
        <v>0</v>
      </c>
      <c r="G117" s="66">
        <f t="shared" si="20"/>
        <v>0</v>
      </c>
      <c r="H117" s="66">
        <f t="shared" si="21"/>
        <v>0</v>
      </c>
      <c r="I117" s="66">
        <f t="shared" si="22"/>
        <v>0</v>
      </c>
      <c r="J117" s="66">
        <f t="shared" si="23"/>
        <v>0</v>
      </c>
      <c r="K117" s="66">
        <f t="shared" ca="1" si="24"/>
        <v>4.4441076022062202E-2</v>
      </c>
      <c r="L117" s="66">
        <f t="shared" ca="1" si="25"/>
        <v>1.9750092379987121E-3</v>
      </c>
      <c r="M117" s="66">
        <f t="shared" ca="1" si="26"/>
        <v>1.6604853344732828E-3</v>
      </c>
      <c r="N117" s="66">
        <f t="shared" ca="1" si="27"/>
        <v>6.4404658359647161E-3</v>
      </c>
      <c r="O117" s="66">
        <f t="shared" ca="1" si="28"/>
        <v>0.18830957625129793</v>
      </c>
      <c r="P117" s="16">
        <f t="shared" ca="1" si="29"/>
        <v>-4.4441076022062202E-2</v>
      </c>
      <c r="Q117" s="16"/>
      <c r="R117" s="16"/>
      <c r="S117" s="16"/>
      <c r="T117" s="16"/>
    </row>
    <row r="118" spans="1:20" x14ac:dyDescent="0.2">
      <c r="A118" s="64"/>
      <c r="B118" s="64"/>
      <c r="C118" s="16"/>
      <c r="D118" s="65">
        <f t="shared" si="17"/>
        <v>0</v>
      </c>
      <c r="E118" s="65">
        <f t="shared" si="18"/>
        <v>0</v>
      </c>
      <c r="F118" s="66">
        <f t="shared" si="19"/>
        <v>0</v>
      </c>
      <c r="G118" s="66">
        <f t="shared" si="20"/>
        <v>0</v>
      </c>
      <c r="H118" s="66">
        <f t="shared" si="21"/>
        <v>0</v>
      </c>
      <c r="I118" s="66">
        <f t="shared" si="22"/>
        <v>0</v>
      </c>
      <c r="J118" s="66">
        <f t="shared" si="23"/>
        <v>0</v>
      </c>
      <c r="K118" s="66">
        <f t="shared" ca="1" si="24"/>
        <v>4.4441076022062202E-2</v>
      </c>
      <c r="L118" s="66">
        <f t="shared" ca="1" si="25"/>
        <v>1.9750092379987121E-3</v>
      </c>
      <c r="M118" s="66">
        <f t="shared" ca="1" si="26"/>
        <v>1.6604853344732828E-3</v>
      </c>
      <c r="N118" s="66">
        <f t="shared" ca="1" si="27"/>
        <v>6.4404658359647161E-3</v>
      </c>
      <c r="O118" s="66">
        <f t="shared" ca="1" si="28"/>
        <v>0.18830957625129793</v>
      </c>
      <c r="P118" s="16">
        <f t="shared" ca="1" si="29"/>
        <v>-4.4441076022062202E-2</v>
      </c>
      <c r="Q118" s="16"/>
      <c r="R118" s="16"/>
      <c r="S118" s="16"/>
      <c r="T118" s="16"/>
    </row>
    <row r="119" spans="1:20" x14ac:dyDescent="0.2">
      <c r="A119" s="67"/>
      <c r="B119" s="67"/>
      <c r="C119" s="16"/>
      <c r="D119" s="65">
        <f t="shared" si="17"/>
        <v>0</v>
      </c>
      <c r="E119" s="65">
        <f t="shared" si="18"/>
        <v>0</v>
      </c>
      <c r="F119" s="66">
        <f t="shared" si="19"/>
        <v>0</v>
      </c>
      <c r="G119" s="66">
        <f t="shared" si="20"/>
        <v>0</v>
      </c>
      <c r="H119" s="66">
        <f t="shared" si="21"/>
        <v>0</v>
      </c>
      <c r="I119" s="66">
        <f t="shared" si="22"/>
        <v>0</v>
      </c>
      <c r="J119" s="66">
        <f t="shared" si="23"/>
        <v>0</v>
      </c>
      <c r="K119" s="66">
        <f t="shared" ca="1" si="24"/>
        <v>4.4441076022062202E-2</v>
      </c>
      <c r="L119" s="66">
        <f t="shared" ca="1" si="25"/>
        <v>1.9750092379987121E-3</v>
      </c>
      <c r="M119" s="66">
        <f t="shared" ca="1" si="26"/>
        <v>1.6604853344732828E-3</v>
      </c>
      <c r="N119" s="66">
        <f t="shared" ca="1" si="27"/>
        <v>6.4404658359647161E-3</v>
      </c>
      <c r="O119" s="66">
        <f t="shared" ca="1" si="28"/>
        <v>0.18830957625129793</v>
      </c>
      <c r="P119" s="16">
        <f t="shared" ca="1" si="29"/>
        <v>-4.4441076022062202E-2</v>
      </c>
      <c r="Q119" s="16"/>
      <c r="R119" s="16"/>
      <c r="S119" s="16"/>
      <c r="T119" s="16"/>
    </row>
    <row r="120" spans="1:20" x14ac:dyDescent="0.2">
      <c r="A120" s="67"/>
      <c r="B120" s="67"/>
      <c r="C120" s="16"/>
      <c r="D120" s="65">
        <f t="shared" si="17"/>
        <v>0</v>
      </c>
      <c r="E120" s="65">
        <f t="shared" si="18"/>
        <v>0</v>
      </c>
      <c r="F120" s="66">
        <f t="shared" si="19"/>
        <v>0</v>
      </c>
      <c r="G120" s="66">
        <f t="shared" si="20"/>
        <v>0</v>
      </c>
      <c r="H120" s="66">
        <f t="shared" si="21"/>
        <v>0</v>
      </c>
      <c r="I120" s="66">
        <f t="shared" si="22"/>
        <v>0</v>
      </c>
      <c r="J120" s="66">
        <f t="shared" si="23"/>
        <v>0</v>
      </c>
      <c r="K120" s="66">
        <f t="shared" ca="1" si="24"/>
        <v>4.4441076022062202E-2</v>
      </c>
      <c r="L120" s="66">
        <f t="shared" ca="1" si="25"/>
        <v>1.9750092379987121E-3</v>
      </c>
      <c r="M120" s="66">
        <f t="shared" ca="1" si="26"/>
        <v>1.6604853344732828E-3</v>
      </c>
      <c r="N120" s="66">
        <f t="shared" ca="1" si="27"/>
        <v>6.4404658359647161E-3</v>
      </c>
      <c r="O120" s="66">
        <f t="shared" ca="1" si="28"/>
        <v>0.18830957625129793</v>
      </c>
      <c r="P120" s="16">
        <f t="shared" ca="1" si="29"/>
        <v>-4.4441076022062202E-2</v>
      </c>
      <c r="Q120" s="16"/>
      <c r="R120" s="16"/>
      <c r="S120" s="16"/>
      <c r="T120" s="16"/>
    </row>
    <row r="121" spans="1:20" x14ac:dyDescent="0.2">
      <c r="A121" s="67"/>
      <c r="B121" s="67"/>
      <c r="C121" s="16"/>
      <c r="D121" s="65">
        <f t="shared" si="17"/>
        <v>0</v>
      </c>
      <c r="E121" s="65">
        <f t="shared" si="18"/>
        <v>0</v>
      </c>
      <c r="F121" s="66">
        <f t="shared" si="19"/>
        <v>0</v>
      </c>
      <c r="G121" s="66">
        <f t="shared" si="20"/>
        <v>0</v>
      </c>
      <c r="H121" s="66">
        <f t="shared" si="21"/>
        <v>0</v>
      </c>
      <c r="I121" s="66">
        <f t="shared" si="22"/>
        <v>0</v>
      </c>
      <c r="J121" s="66">
        <f t="shared" si="23"/>
        <v>0</v>
      </c>
      <c r="K121" s="66">
        <f t="shared" ca="1" si="24"/>
        <v>4.4441076022062202E-2</v>
      </c>
      <c r="L121" s="66">
        <f t="shared" ca="1" si="25"/>
        <v>1.9750092379987121E-3</v>
      </c>
      <c r="M121" s="66">
        <f t="shared" ca="1" si="26"/>
        <v>1.6604853344732828E-3</v>
      </c>
      <c r="N121" s="66">
        <f t="shared" ca="1" si="27"/>
        <v>6.4404658359647161E-3</v>
      </c>
      <c r="O121" s="66">
        <f t="shared" ca="1" si="28"/>
        <v>0.18830957625129793</v>
      </c>
      <c r="P121" s="16">
        <f t="shared" ca="1" si="29"/>
        <v>-4.4441076022062202E-2</v>
      </c>
      <c r="Q121" s="16"/>
      <c r="R121" s="16"/>
      <c r="S121" s="16"/>
      <c r="T121" s="16"/>
    </row>
    <row r="122" spans="1:20" x14ac:dyDescent="0.2">
      <c r="A122" s="67"/>
      <c r="B122" s="67"/>
      <c r="C122" s="16"/>
      <c r="D122" s="65">
        <f t="shared" si="17"/>
        <v>0</v>
      </c>
      <c r="E122" s="65">
        <f t="shared" si="18"/>
        <v>0</v>
      </c>
      <c r="F122" s="66">
        <f t="shared" si="19"/>
        <v>0</v>
      </c>
      <c r="G122" s="66">
        <f t="shared" si="20"/>
        <v>0</v>
      </c>
      <c r="H122" s="66">
        <f t="shared" si="21"/>
        <v>0</v>
      </c>
      <c r="I122" s="66">
        <f t="shared" si="22"/>
        <v>0</v>
      </c>
      <c r="J122" s="66">
        <f t="shared" si="23"/>
        <v>0</v>
      </c>
      <c r="K122" s="66">
        <f t="shared" ca="1" si="24"/>
        <v>4.4441076022062202E-2</v>
      </c>
      <c r="L122" s="66">
        <f t="shared" ca="1" si="25"/>
        <v>1.9750092379987121E-3</v>
      </c>
      <c r="M122" s="66">
        <f t="shared" ca="1" si="26"/>
        <v>1.6604853344732828E-3</v>
      </c>
      <c r="N122" s="66">
        <f t="shared" ca="1" si="27"/>
        <v>6.4404658359647161E-3</v>
      </c>
      <c r="O122" s="66">
        <f t="shared" ca="1" si="28"/>
        <v>0.18830957625129793</v>
      </c>
      <c r="P122" s="16">
        <f t="shared" ca="1" si="29"/>
        <v>-4.4441076022062202E-2</v>
      </c>
      <c r="Q122" s="16"/>
      <c r="R122" s="16"/>
      <c r="S122" s="16"/>
      <c r="T122" s="16"/>
    </row>
    <row r="123" spans="1:20" x14ac:dyDescent="0.2">
      <c r="A123" s="67"/>
      <c r="B123" s="67"/>
      <c r="C123" s="16"/>
      <c r="D123" s="65">
        <f t="shared" si="17"/>
        <v>0</v>
      </c>
      <c r="E123" s="65">
        <f t="shared" si="18"/>
        <v>0</v>
      </c>
      <c r="F123" s="66">
        <f t="shared" si="19"/>
        <v>0</v>
      </c>
      <c r="G123" s="66">
        <f t="shared" si="20"/>
        <v>0</v>
      </c>
      <c r="H123" s="66">
        <f t="shared" si="21"/>
        <v>0</v>
      </c>
      <c r="I123" s="66">
        <f t="shared" si="22"/>
        <v>0</v>
      </c>
      <c r="J123" s="66">
        <f t="shared" si="23"/>
        <v>0</v>
      </c>
      <c r="K123" s="66">
        <f t="shared" ca="1" si="24"/>
        <v>4.4441076022062202E-2</v>
      </c>
      <c r="L123" s="66">
        <f t="shared" ca="1" si="25"/>
        <v>1.9750092379987121E-3</v>
      </c>
      <c r="M123" s="66">
        <f t="shared" ca="1" si="26"/>
        <v>1.6604853344732828E-3</v>
      </c>
      <c r="N123" s="66">
        <f t="shared" ca="1" si="27"/>
        <v>6.4404658359647161E-3</v>
      </c>
      <c r="O123" s="66">
        <f t="shared" ca="1" si="28"/>
        <v>0.18830957625129793</v>
      </c>
      <c r="P123" s="16">
        <f t="shared" ca="1" si="29"/>
        <v>-4.4441076022062202E-2</v>
      </c>
      <c r="Q123" s="16"/>
      <c r="R123" s="16"/>
      <c r="S123" s="16"/>
      <c r="T123" s="16"/>
    </row>
    <row r="124" spans="1:20" x14ac:dyDescent="0.2">
      <c r="A124" s="67"/>
      <c r="B124" s="67"/>
      <c r="C124" s="16"/>
      <c r="D124" s="65">
        <f t="shared" si="17"/>
        <v>0</v>
      </c>
      <c r="E124" s="65">
        <f t="shared" si="18"/>
        <v>0</v>
      </c>
      <c r="F124" s="66">
        <f t="shared" si="19"/>
        <v>0</v>
      </c>
      <c r="G124" s="66">
        <f t="shared" si="20"/>
        <v>0</v>
      </c>
      <c r="H124" s="66">
        <f t="shared" si="21"/>
        <v>0</v>
      </c>
      <c r="I124" s="66">
        <f t="shared" si="22"/>
        <v>0</v>
      </c>
      <c r="J124" s="66">
        <f t="shared" si="23"/>
        <v>0</v>
      </c>
      <c r="K124" s="66">
        <f t="shared" ca="1" si="24"/>
        <v>4.4441076022062202E-2</v>
      </c>
      <c r="L124" s="66">
        <f t="shared" ca="1" si="25"/>
        <v>1.9750092379987121E-3</v>
      </c>
      <c r="M124" s="66">
        <f t="shared" ca="1" si="26"/>
        <v>1.6604853344732828E-3</v>
      </c>
      <c r="N124" s="66">
        <f t="shared" ca="1" si="27"/>
        <v>6.4404658359647161E-3</v>
      </c>
      <c r="O124" s="66">
        <f t="shared" ca="1" si="28"/>
        <v>0.18830957625129793</v>
      </c>
      <c r="P124" s="16">
        <f t="shared" ca="1" si="29"/>
        <v>-4.4441076022062202E-2</v>
      </c>
      <c r="Q124" s="16"/>
      <c r="R124" s="16"/>
      <c r="S124" s="16"/>
      <c r="T124" s="16"/>
    </row>
    <row r="125" spans="1:20" x14ac:dyDescent="0.2">
      <c r="A125" s="67"/>
      <c r="B125" s="67"/>
      <c r="C125" s="16"/>
      <c r="D125" s="65">
        <f t="shared" si="17"/>
        <v>0</v>
      </c>
      <c r="E125" s="65">
        <f t="shared" si="18"/>
        <v>0</v>
      </c>
      <c r="F125" s="66">
        <f t="shared" si="19"/>
        <v>0</v>
      </c>
      <c r="G125" s="66">
        <f t="shared" si="20"/>
        <v>0</v>
      </c>
      <c r="H125" s="66">
        <f t="shared" si="21"/>
        <v>0</v>
      </c>
      <c r="I125" s="66">
        <f t="shared" si="22"/>
        <v>0</v>
      </c>
      <c r="J125" s="66">
        <f t="shared" si="23"/>
        <v>0</v>
      </c>
      <c r="K125" s="66">
        <f t="shared" ca="1" si="24"/>
        <v>4.4441076022062202E-2</v>
      </c>
      <c r="L125" s="66">
        <f t="shared" ca="1" si="25"/>
        <v>1.9750092379987121E-3</v>
      </c>
      <c r="M125" s="66">
        <f t="shared" ca="1" si="26"/>
        <v>1.6604853344732828E-3</v>
      </c>
      <c r="N125" s="66">
        <f t="shared" ca="1" si="27"/>
        <v>6.4404658359647161E-3</v>
      </c>
      <c r="O125" s="66">
        <f t="shared" ca="1" si="28"/>
        <v>0.18830957625129793</v>
      </c>
      <c r="P125" s="16">
        <f t="shared" ca="1" si="29"/>
        <v>-4.4441076022062202E-2</v>
      </c>
      <c r="Q125" s="16"/>
      <c r="R125" s="16"/>
      <c r="S125" s="16"/>
      <c r="T125" s="16"/>
    </row>
    <row r="126" spans="1:20" x14ac:dyDescent="0.2">
      <c r="A126" s="67"/>
      <c r="B126" s="67"/>
      <c r="C126" s="16"/>
      <c r="D126" s="65">
        <f t="shared" si="17"/>
        <v>0</v>
      </c>
      <c r="E126" s="65">
        <f t="shared" si="18"/>
        <v>0</v>
      </c>
      <c r="F126" s="66">
        <f t="shared" si="19"/>
        <v>0</v>
      </c>
      <c r="G126" s="66">
        <f t="shared" si="20"/>
        <v>0</v>
      </c>
      <c r="H126" s="66">
        <f t="shared" si="21"/>
        <v>0</v>
      </c>
      <c r="I126" s="66">
        <f t="shared" si="22"/>
        <v>0</v>
      </c>
      <c r="J126" s="66">
        <f t="shared" si="23"/>
        <v>0</v>
      </c>
      <c r="K126" s="66">
        <f t="shared" ca="1" si="24"/>
        <v>4.4441076022062202E-2</v>
      </c>
      <c r="L126" s="66">
        <f t="shared" ca="1" si="25"/>
        <v>1.9750092379987121E-3</v>
      </c>
      <c r="M126" s="66">
        <f t="shared" ca="1" si="26"/>
        <v>1.6604853344732828E-3</v>
      </c>
      <c r="N126" s="66">
        <f t="shared" ca="1" si="27"/>
        <v>6.4404658359647161E-3</v>
      </c>
      <c r="O126" s="66">
        <f t="shared" ca="1" si="28"/>
        <v>0.18830957625129793</v>
      </c>
      <c r="P126" s="16">
        <f t="shared" ca="1" si="29"/>
        <v>-4.4441076022062202E-2</v>
      </c>
      <c r="Q126" s="16"/>
      <c r="R126" s="16"/>
      <c r="S126" s="16"/>
      <c r="T126" s="16"/>
    </row>
    <row r="127" spans="1:20" x14ac:dyDescent="0.2">
      <c r="A127" s="67"/>
      <c r="B127" s="67"/>
      <c r="C127" s="16"/>
      <c r="D127" s="65">
        <f t="shared" si="17"/>
        <v>0</v>
      </c>
      <c r="E127" s="65">
        <f t="shared" si="18"/>
        <v>0</v>
      </c>
      <c r="F127" s="66">
        <f t="shared" si="19"/>
        <v>0</v>
      </c>
      <c r="G127" s="66">
        <f t="shared" si="20"/>
        <v>0</v>
      </c>
      <c r="H127" s="66">
        <f t="shared" si="21"/>
        <v>0</v>
      </c>
      <c r="I127" s="66">
        <f t="shared" si="22"/>
        <v>0</v>
      </c>
      <c r="J127" s="66">
        <f t="shared" si="23"/>
        <v>0</v>
      </c>
      <c r="K127" s="66">
        <f t="shared" ca="1" si="24"/>
        <v>4.4441076022062202E-2</v>
      </c>
      <c r="L127" s="66">
        <f t="shared" ca="1" si="25"/>
        <v>1.9750092379987121E-3</v>
      </c>
      <c r="M127" s="66">
        <f t="shared" ca="1" si="26"/>
        <v>1.6604853344732828E-3</v>
      </c>
      <c r="N127" s="66">
        <f t="shared" ca="1" si="27"/>
        <v>6.4404658359647161E-3</v>
      </c>
      <c r="O127" s="66">
        <f t="shared" ca="1" si="28"/>
        <v>0.18830957625129793</v>
      </c>
      <c r="P127" s="16">
        <f t="shared" ca="1" si="29"/>
        <v>-4.4441076022062202E-2</v>
      </c>
      <c r="Q127" s="16"/>
      <c r="R127" s="16"/>
      <c r="S127" s="16"/>
      <c r="T127" s="16"/>
    </row>
    <row r="128" spans="1:20" x14ac:dyDescent="0.2">
      <c r="A128" s="67"/>
      <c r="B128" s="67"/>
      <c r="C128" s="16"/>
      <c r="D128" s="65">
        <f t="shared" si="17"/>
        <v>0</v>
      </c>
      <c r="E128" s="65">
        <f t="shared" si="18"/>
        <v>0</v>
      </c>
      <c r="F128" s="66">
        <f t="shared" si="19"/>
        <v>0</v>
      </c>
      <c r="G128" s="66">
        <f t="shared" si="20"/>
        <v>0</v>
      </c>
      <c r="H128" s="66">
        <f t="shared" si="21"/>
        <v>0</v>
      </c>
      <c r="I128" s="66">
        <f t="shared" si="22"/>
        <v>0</v>
      </c>
      <c r="J128" s="66">
        <f t="shared" si="23"/>
        <v>0</v>
      </c>
      <c r="K128" s="66">
        <f t="shared" ca="1" si="24"/>
        <v>4.4441076022062202E-2</v>
      </c>
      <c r="L128" s="66">
        <f t="shared" ca="1" si="25"/>
        <v>1.9750092379987121E-3</v>
      </c>
      <c r="M128" s="66">
        <f t="shared" ca="1" si="26"/>
        <v>1.6604853344732828E-3</v>
      </c>
      <c r="N128" s="66">
        <f t="shared" ca="1" si="27"/>
        <v>6.4404658359647161E-3</v>
      </c>
      <c r="O128" s="66">
        <f t="shared" ca="1" si="28"/>
        <v>0.18830957625129793</v>
      </c>
      <c r="P128" s="16">
        <f t="shared" ca="1" si="29"/>
        <v>-4.4441076022062202E-2</v>
      </c>
      <c r="Q128" s="16"/>
      <c r="R128" s="16"/>
      <c r="S128" s="16"/>
      <c r="T128" s="16"/>
    </row>
    <row r="129" spans="1:20" x14ac:dyDescent="0.2">
      <c r="A129" s="67"/>
      <c r="B129" s="67"/>
      <c r="C129" s="16"/>
      <c r="D129" s="65">
        <f t="shared" si="17"/>
        <v>0</v>
      </c>
      <c r="E129" s="65">
        <f t="shared" si="18"/>
        <v>0</v>
      </c>
      <c r="F129" s="66">
        <f t="shared" si="19"/>
        <v>0</v>
      </c>
      <c r="G129" s="66">
        <f t="shared" si="20"/>
        <v>0</v>
      </c>
      <c r="H129" s="66">
        <f t="shared" si="21"/>
        <v>0</v>
      </c>
      <c r="I129" s="66">
        <f t="shared" si="22"/>
        <v>0</v>
      </c>
      <c r="J129" s="66">
        <f t="shared" si="23"/>
        <v>0</v>
      </c>
      <c r="K129" s="66">
        <f t="shared" ca="1" si="24"/>
        <v>4.4441076022062202E-2</v>
      </c>
      <c r="L129" s="66">
        <f t="shared" ca="1" si="25"/>
        <v>1.9750092379987121E-3</v>
      </c>
      <c r="M129" s="66">
        <f t="shared" ca="1" si="26"/>
        <v>1.6604853344732828E-3</v>
      </c>
      <c r="N129" s="66">
        <f t="shared" ca="1" si="27"/>
        <v>6.4404658359647161E-3</v>
      </c>
      <c r="O129" s="66">
        <f t="shared" ca="1" si="28"/>
        <v>0.18830957625129793</v>
      </c>
      <c r="P129" s="16">
        <f t="shared" ca="1" si="29"/>
        <v>-4.4441076022062202E-2</v>
      </c>
      <c r="Q129" s="16"/>
      <c r="R129" s="16"/>
      <c r="S129" s="16"/>
      <c r="T129" s="16"/>
    </row>
    <row r="130" spans="1:20" x14ac:dyDescent="0.2">
      <c r="A130" s="67"/>
      <c r="B130" s="67"/>
      <c r="C130" s="16"/>
      <c r="D130" s="65">
        <f t="shared" si="17"/>
        <v>0</v>
      </c>
      <c r="E130" s="65">
        <f t="shared" si="18"/>
        <v>0</v>
      </c>
      <c r="F130" s="66">
        <f t="shared" si="19"/>
        <v>0</v>
      </c>
      <c r="G130" s="66">
        <f t="shared" si="20"/>
        <v>0</v>
      </c>
      <c r="H130" s="66">
        <f t="shared" si="21"/>
        <v>0</v>
      </c>
      <c r="I130" s="66">
        <f t="shared" si="22"/>
        <v>0</v>
      </c>
      <c r="J130" s="66">
        <f t="shared" si="23"/>
        <v>0</v>
      </c>
      <c r="K130" s="66">
        <f t="shared" ca="1" si="24"/>
        <v>4.4441076022062202E-2</v>
      </c>
      <c r="L130" s="66">
        <f t="shared" ca="1" si="25"/>
        <v>1.9750092379987121E-3</v>
      </c>
      <c r="M130" s="66">
        <f t="shared" ca="1" si="26"/>
        <v>1.6604853344732828E-3</v>
      </c>
      <c r="N130" s="66">
        <f t="shared" ca="1" si="27"/>
        <v>6.4404658359647161E-3</v>
      </c>
      <c r="O130" s="66">
        <f t="shared" ca="1" si="28"/>
        <v>0.18830957625129793</v>
      </c>
      <c r="P130" s="16">
        <f t="shared" ca="1" si="29"/>
        <v>-4.4441076022062202E-2</v>
      </c>
      <c r="Q130" s="16"/>
      <c r="R130" s="16"/>
      <c r="S130" s="16"/>
      <c r="T130" s="16"/>
    </row>
    <row r="131" spans="1:20" x14ac:dyDescent="0.2">
      <c r="A131" s="67"/>
      <c r="B131" s="67"/>
      <c r="C131" s="16"/>
      <c r="D131" s="65">
        <f t="shared" si="17"/>
        <v>0</v>
      </c>
      <c r="E131" s="65">
        <f t="shared" si="18"/>
        <v>0</v>
      </c>
      <c r="F131" s="66">
        <f t="shared" si="19"/>
        <v>0</v>
      </c>
      <c r="G131" s="66">
        <f t="shared" si="20"/>
        <v>0</v>
      </c>
      <c r="H131" s="66">
        <f t="shared" si="21"/>
        <v>0</v>
      </c>
      <c r="I131" s="66">
        <f t="shared" si="22"/>
        <v>0</v>
      </c>
      <c r="J131" s="66">
        <f t="shared" si="23"/>
        <v>0</v>
      </c>
      <c r="K131" s="66">
        <f t="shared" ca="1" si="24"/>
        <v>4.4441076022062202E-2</v>
      </c>
      <c r="L131" s="66">
        <f t="shared" ca="1" si="25"/>
        <v>1.9750092379987121E-3</v>
      </c>
      <c r="M131" s="66">
        <f t="shared" ca="1" si="26"/>
        <v>1.6604853344732828E-3</v>
      </c>
      <c r="N131" s="66">
        <f t="shared" ca="1" si="27"/>
        <v>6.4404658359647161E-3</v>
      </c>
      <c r="O131" s="66">
        <f t="shared" ca="1" si="28"/>
        <v>0.18830957625129793</v>
      </c>
      <c r="P131" s="16">
        <f t="shared" ca="1" si="29"/>
        <v>-4.4441076022062202E-2</v>
      </c>
      <c r="Q131" s="16"/>
      <c r="R131" s="16"/>
      <c r="S131" s="16"/>
      <c r="T131" s="16"/>
    </row>
    <row r="132" spans="1:20" x14ac:dyDescent="0.2">
      <c r="A132" s="67"/>
      <c r="B132" s="67"/>
      <c r="C132" s="16"/>
      <c r="D132" s="65">
        <f t="shared" si="17"/>
        <v>0</v>
      </c>
      <c r="E132" s="65">
        <f t="shared" si="18"/>
        <v>0</v>
      </c>
      <c r="F132" s="66">
        <f t="shared" si="19"/>
        <v>0</v>
      </c>
      <c r="G132" s="66">
        <f t="shared" si="20"/>
        <v>0</v>
      </c>
      <c r="H132" s="66">
        <f t="shared" si="21"/>
        <v>0</v>
      </c>
      <c r="I132" s="66">
        <f t="shared" si="22"/>
        <v>0</v>
      </c>
      <c r="J132" s="66">
        <f t="shared" si="23"/>
        <v>0</v>
      </c>
      <c r="K132" s="66">
        <f t="shared" ca="1" si="24"/>
        <v>4.4441076022062202E-2</v>
      </c>
      <c r="L132" s="66">
        <f t="shared" ca="1" si="25"/>
        <v>1.9750092379987121E-3</v>
      </c>
      <c r="M132" s="66">
        <f t="shared" ca="1" si="26"/>
        <v>1.6604853344732828E-3</v>
      </c>
      <c r="N132" s="66">
        <f t="shared" ca="1" si="27"/>
        <v>6.4404658359647161E-3</v>
      </c>
      <c r="O132" s="66">
        <f t="shared" ca="1" si="28"/>
        <v>0.18830957625129793</v>
      </c>
      <c r="P132" s="16">
        <f t="shared" ca="1" si="29"/>
        <v>-4.4441076022062202E-2</v>
      </c>
      <c r="Q132" s="16"/>
      <c r="R132" s="16"/>
      <c r="S132" s="16"/>
      <c r="T132" s="16"/>
    </row>
    <row r="133" spans="1:20" x14ac:dyDescent="0.2">
      <c r="A133" s="67"/>
      <c r="B133" s="67"/>
      <c r="C133" s="16"/>
      <c r="D133" s="65">
        <f t="shared" si="17"/>
        <v>0</v>
      </c>
      <c r="E133" s="65">
        <f t="shared" si="18"/>
        <v>0</v>
      </c>
      <c r="F133" s="66">
        <f t="shared" si="19"/>
        <v>0</v>
      </c>
      <c r="G133" s="66">
        <f t="shared" si="20"/>
        <v>0</v>
      </c>
      <c r="H133" s="66">
        <f t="shared" si="21"/>
        <v>0</v>
      </c>
      <c r="I133" s="66">
        <f t="shared" si="22"/>
        <v>0</v>
      </c>
      <c r="J133" s="66">
        <f t="shared" si="23"/>
        <v>0</v>
      </c>
      <c r="K133" s="66">
        <f t="shared" ca="1" si="24"/>
        <v>4.4441076022062202E-2</v>
      </c>
      <c r="L133" s="66">
        <f t="shared" ca="1" si="25"/>
        <v>1.9750092379987121E-3</v>
      </c>
      <c r="M133" s="66">
        <f t="shared" ca="1" si="26"/>
        <v>1.6604853344732828E-3</v>
      </c>
      <c r="N133" s="66">
        <f t="shared" ca="1" si="27"/>
        <v>6.4404658359647161E-3</v>
      </c>
      <c r="O133" s="66">
        <f t="shared" ca="1" si="28"/>
        <v>0.18830957625129793</v>
      </c>
      <c r="P133" s="16">
        <f t="shared" ca="1" si="29"/>
        <v>-4.4441076022062202E-2</v>
      </c>
      <c r="Q133" s="16"/>
      <c r="R133" s="16"/>
      <c r="S133" s="16"/>
      <c r="T133" s="16"/>
    </row>
    <row r="134" spans="1:20" x14ac:dyDescent="0.2">
      <c r="A134" s="67"/>
      <c r="B134" s="67"/>
      <c r="C134" s="16"/>
      <c r="D134" s="65">
        <f t="shared" si="17"/>
        <v>0</v>
      </c>
      <c r="E134" s="65">
        <f t="shared" si="18"/>
        <v>0</v>
      </c>
      <c r="F134" s="66">
        <f t="shared" si="19"/>
        <v>0</v>
      </c>
      <c r="G134" s="66">
        <f t="shared" si="20"/>
        <v>0</v>
      </c>
      <c r="H134" s="66">
        <f t="shared" si="21"/>
        <v>0</v>
      </c>
      <c r="I134" s="66">
        <f t="shared" si="22"/>
        <v>0</v>
      </c>
      <c r="J134" s="66">
        <f t="shared" si="23"/>
        <v>0</v>
      </c>
      <c r="K134" s="66">
        <f t="shared" ca="1" si="24"/>
        <v>4.4441076022062202E-2</v>
      </c>
      <c r="L134" s="66">
        <f t="shared" ca="1" si="25"/>
        <v>1.9750092379987121E-3</v>
      </c>
      <c r="M134" s="66">
        <f t="shared" ca="1" si="26"/>
        <v>1.6604853344732828E-3</v>
      </c>
      <c r="N134" s="66">
        <f t="shared" ca="1" si="27"/>
        <v>6.4404658359647161E-3</v>
      </c>
      <c r="O134" s="66">
        <f t="shared" ca="1" si="28"/>
        <v>0.18830957625129793</v>
      </c>
      <c r="P134" s="16">
        <f t="shared" ca="1" si="29"/>
        <v>-4.4441076022062202E-2</v>
      </c>
      <c r="Q134" s="16"/>
      <c r="R134" s="16"/>
      <c r="S134" s="16"/>
      <c r="T134" s="16"/>
    </row>
    <row r="135" spans="1:20" x14ac:dyDescent="0.2">
      <c r="A135" s="67"/>
      <c r="B135" s="67"/>
      <c r="C135" s="16"/>
      <c r="D135" s="65">
        <f t="shared" si="17"/>
        <v>0</v>
      </c>
      <c r="E135" s="65">
        <f t="shared" si="18"/>
        <v>0</v>
      </c>
      <c r="F135" s="66">
        <f t="shared" si="19"/>
        <v>0</v>
      </c>
      <c r="G135" s="66">
        <f t="shared" si="20"/>
        <v>0</v>
      </c>
      <c r="H135" s="66">
        <f t="shared" si="21"/>
        <v>0</v>
      </c>
      <c r="I135" s="66">
        <f t="shared" si="22"/>
        <v>0</v>
      </c>
      <c r="J135" s="66">
        <f t="shared" si="23"/>
        <v>0</v>
      </c>
      <c r="K135" s="66">
        <f t="shared" ca="1" si="24"/>
        <v>4.4441076022062202E-2</v>
      </c>
      <c r="L135" s="66">
        <f t="shared" ca="1" si="25"/>
        <v>1.9750092379987121E-3</v>
      </c>
      <c r="M135" s="66">
        <f t="shared" ca="1" si="26"/>
        <v>1.6604853344732828E-3</v>
      </c>
      <c r="N135" s="66">
        <f t="shared" ca="1" si="27"/>
        <v>6.4404658359647161E-3</v>
      </c>
      <c r="O135" s="66">
        <f t="shared" ca="1" si="28"/>
        <v>0.18830957625129793</v>
      </c>
      <c r="P135" s="16">
        <f t="shared" ca="1" si="29"/>
        <v>-4.4441076022062202E-2</v>
      </c>
      <c r="Q135" s="16"/>
      <c r="R135" s="16"/>
      <c r="S135" s="16"/>
      <c r="T135" s="16"/>
    </row>
    <row r="136" spans="1:20" x14ac:dyDescent="0.2">
      <c r="A136" s="67"/>
      <c r="B136" s="67"/>
      <c r="C136" s="16"/>
      <c r="D136" s="65">
        <f t="shared" si="17"/>
        <v>0</v>
      </c>
      <c r="E136" s="65">
        <f t="shared" si="18"/>
        <v>0</v>
      </c>
      <c r="F136" s="66">
        <f t="shared" si="19"/>
        <v>0</v>
      </c>
      <c r="G136" s="66">
        <f t="shared" si="20"/>
        <v>0</v>
      </c>
      <c r="H136" s="66">
        <f t="shared" si="21"/>
        <v>0</v>
      </c>
      <c r="I136" s="66">
        <f t="shared" si="22"/>
        <v>0</v>
      </c>
      <c r="J136" s="66">
        <f t="shared" si="23"/>
        <v>0</v>
      </c>
      <c r="K136" s="66">
        <f t="shared" ca="1" si="24"/>
        <v>4.4441076022062202E-2</v>
      </c>
      <c r="L136" s="66">
        <f t="shared" ca="1" si="25"/>
        <v>1.9750092379987121E-3</v>
      </c>
      <c r="M136" s="66">
        <f t="shared" ca="1" si="26"/>
        <v>1.6604853344732828E-3</v>
      </c>
      <c r="N136" s="66">
        <f t="shared" ca="1" si="27"/>
        <v>6.4404658359647161E-3</v>
      </c>
      <c r="O136" s="66">
        <f t="shared" ca="1" si="28"/>
        <v>0.18830957625129793</v>
      </c>
      <c r="P136" s="16">
        <f t="shared" ca="1" si="29"/>
        <v>-4.4441076022062202E-2</v>
      </c>
      <c r="Q136" s="16"/>
      <c r="R136" s="16"/>
      <c r="S136" s="16"/>
      <c r="T136" s="16"/>
    </row>
    <row r="137" spans="1:20" x14ac:dyDescent="0.2">
      <c r="A137" s="67"/>
      <c r="B137" s="67"/>
      <c r="C137" s="16"/>
      <c r="D137" s="65">
        <f t="shared" si="17"/>
        <v>0</v>
      </c>
      <c r="E137" s="65">
        <f t="shared" si="18"/>
        <v>0</v>
      </c>
      <c r="F137" s="66">
        <f t="shared" si="19"/>
        <v>0</v>
      </c>
      <c r="G137" s="66">
        <f t="shared" si="20"/>
        <v>0</v>
      </c>
      <c r="H137" s="66">
        <f t="shared" si="21"/>
        <v>0</v>
      </c>
      <c r="I137" s="66">
        <f t="shared" si="22"/>
        <v>0</v>
      </c>
      <c r="J137" s="66">
        <f t="shared" si="23"/>
        <v>0</v>
      </c>
      <c r="K137" s="66">
        <f t="shared" ca="1" si="24"/>
        <v>4.4441076022062202E-2</v>
      </c>
      <c r="L137" s="66">
        <f t="shared" ca="1" si="25"/>
        <v>1.9750092379987121E-3</v>
      </c>
      <c r="M137" s="66">
        <f t="shared" ca="1" si="26"/>
        <v>1.6604853344732828E-3</v>
      </c>
      <c r="N137" s="66">
        <f t="shared" ca="1" si="27"/>
        <v>6.4404658359647161E-3</v>
      </c>
      <c r="O137" s="66">
        <f t="shared" ca="1" si="28"/>
        <v>0.18830957625129793</v>
      </c>
      <c r="P137" s="16">
        <f t="shared" ca="1" si="29"/>
        <v>-4.4441076022062202E-2</v>
      </c>
      <c r="Q137" s="16"/>
      <c r="R137" s="16"/>
      <c r="S137" s="16"/>
      <c r="T137" s="16"/>
    </row>
    <row r="138" spans="1:20" x14ac:dyDescent="0.2">
      <c r="A138" s="67"/>
      <c r="B138" s="67"/>
      <c r="C138" s="16"/>
      <c r="D138" s="65">
        <f t="shared" si="17"/>
        <v>0</v>
      </c>
      <c r="E138" s="65">
        <f t="shared" si="18"/>
        <v>0</v>
      </c>
      <c r="F138" s="66">
        <f t="shared" si="19"/>
        <v>0</v>
      </c>
      <c r="G138" s="66">
        <f t="shared" si="20"/>
        <v>0</v>
      </c>
      <c r="H138" s="66">
        <f t="shared" si="21"/>
        <v>0</v>
      </c>
      <c r="I138" s="66">
        <f t="shared" si="22"/>
        <v>0</v>
      </c>
      <c r="J138" s="66">
        <f t="shared" si="23"/>
        <v>0</v>
      </c>
      <c r="K138" s="66">
        <f t="shared" ca="1" si="24"/>
        <v>4.4441076022062202E-2</v>
      </c>
      <c r="L138" s="66">
        <f t="shared" ca="1" si="25"/>
        <v>1.9750092379987121E-3</v>
      </c>
      <c r="M138" s="66">
        <f t="shared" ca="1" si="26"/>
        <v>1.6604853344732828E-3</v>
      </c>
      <c r="N138" s="66">
        <f t="shared" ca="1" si="27"/>
        <v>6.4404658359647161E-3</v>
      </c>
      <c r="O138" s="66">
        <f t="shared" ca="1" si="28"/>
        <v>0.18830957625129793</v>
      </c>
      <c r="P138" s="16">
        <f t="shared" ca="1" si="29"/>
        <v>-4.4441076022062202E-2</v>
      </c>
      <c r="Q138" s="16"/>
      <c r="R138" s="16"/>
      <c r="S138" s="16"/>
      <c r="T138" s="16"/>
    </row>
    <row r="139" spans="1:20" x14ac:dyDescent="0.2">
      <c r="A139" s="67"/>
      <c r="B139" s="67"/>
      <c r="C139" s="16"/>
      <c r="D139" s="65">
        <f t="shared" si="17"/>
        <v>0</v>
      </c>
      <c r="E139" s="65">
        <f t="shared" si="18"/>
        <v>0</v>
      </c>
      <c r="F139" s="66">
        <f t="shared" si="19"/>
        <v>0</v>
      </c>
      <c r="G139" s="66">
        <f t="shared" si="20"/>
        <v>0</v>
      </c>
      <c r="H139" s="66">
        <f t="shared" si="21"/>
        <v>0</v>
      </c>
      <c r="I139" s="66">
        <f t="shared" si="22"/>
        <v>0</v>
      </c>
      <c r="J139" s="66">
        <f t="shared" si="23"/>
        <v>0</v>
      </c>
      <c r="K139" s="66">
        <f t="shared" ca="1" si="24"/>
        <v>4.4441076022062202E-2</v>
      </c>
      <c r="L139" s="66">
        <f t="shared" ca="1" si="25"/>
        <v>1.9750092379987121E-3</v>
      </c>
      <c r="M139" s="66">
        <f t="shared" ca="1" si="26"/>
        <v>1.6604853344732828E-3</v>
      </c>
      <c r="N139" s="66">
        <f t="shared" ca="1" si="27"/>
        <v>6.4404658359647161E-3</v>
      </c>
      <c r="O139" s="66">
        <f t="shared" ca="1" si="28"/>
        <v>0.18830957625129793</v>
      </c>
      <c r="P139" s="16">
        <f t="shared" ca="1" si="29"/>
        <v>-4.4441076022062202E-2</v>
      </c>
      <c r="Q139" s="16"/>
      <c r="R139" s="16"/>
      <c r="S139" s="16"/>
      <c r="T139" s="16"/>
    </row>
    <row r="140" spans="1:20" x14ac:dyDescent="0.2">
      <c r="A140" s="67"/>
      <c r="B140" s="67"/>
      <c r="C140" s="16"/>
      <c r="D140" s="65">
        <f t="shared" si="17"/>
        <v>0</v>
      </c>
      <c r="E140" s="65">
        <f t="shared" si="18"/>
        <v>0</v>
      </c>
      <c r="F140" s="66">
        <f t="shared" si="19"/>
        <v>0</v>
      </c>
      <c r="G140" s="66">
        <f t="shared" si="20"/>
        <v>0</v>
      </c>
      <c r="H140" s="66">
        <f t="shared" si="21"/>
        <v>0</v>
      </c>
      <c r="I140" s="66">
        <f t="shared" si="22"/>
        <v>0</v>
      </c>
      <c r="J140" s="66">
        <f t="shared" si="23"/>
        <v>0</v>
      </c>
      <c r="K140" s="66">
        <f t="shared" ca="1" si="24"/>
        <v>4.4441076022062202E-2</v>
      </c>
      <c r="L140" s="66">
        <f t="shared" ca="1" si="25"/>
        <v>1.9750092379987121E-3</v>
      </c>
      <c r="M140" s="66">
        <f t="shared" ca="1" si="26"/>
        <v>1.6604853344732828E-3</v>
      </c>
      <c r="N140" s="66">
        <f t="shared" ca="1" si="27"/>
        <v>6.4404658359647161E-3</v>
      </c>
      <c r="O140" s="66">
        <f t="shared" ca="1" si="28"/>
        <v>0.18830957625129793</v>
      </c>
      <c r="P140" s="16">
        <f t="shared" ca="1" si="29"/>
        <v>-4.4441076022062202E-2</v>
      </c>
      <c r="Q140" s="16"/>
      <c r="R140" s="16"/>
      <c r="S140" s="16"/>
      <c r="T140" s="16"/>
    </row>
    <row r="141" spans="1:20" x14ac:dyDescent="0.2">
      <c r="A141" s="67"/>
      <c r="B141" s="67"/>
      <c r="C141" s="16"/>
      <c r="D141" s="65">
        <f t="shared" si="17"/>
        <v>0</v>
      </c>
      <c r="E141" s="65">
        <f t="shared" si="18"/>
        <v>0</v>
      </c>
      <c r="F141" s="66">
        <f t="shared" si="19"/>
        <v>0</v>
      </c>
      <c r="G141" s="66">
        <f t="shared" si="20"/>
        <v>0</v>
      </c>
      <c r="H141" s="66">
        <f t="shared" si="21"/>
        <v>0</v>
      </c>
      <c r="I141" s="66">
        <f t="shared" si="22"/>
        <v>0</v>
      </c>
      <c r="J141" s="66">
        <f t="shared" si="23"/>
        <v>0</v>
      </c>
      <c r="K141" s="66">
        <f t="shared" ca="1" si="24"/>
        <v>4.4441076022062202E-2</v>
      </c>
      <c r="L141" s="66">
        <f t="shared" ca="1" si="25"/>
        <v>1.9750092379987121E-3</v>
      </c>
      <c r="M141" s="66">
        <f t="shared" ca="1" si="26"/>
        <v>1.6604853344732828E-3</v>
      </c>
      <c r="N141" s="66">
        <f t="shared" ca="1" si="27"/>
        <v>6.4404658359647161E-3</v>
      </c>
      <c r="O141" s="66">
        <f t="shared" ca="1" si="28"/>
        <v>0.18830957625129793</v>
      </c>
      <c r="P141" s="16">
        <f t="shared" ca="1" si="29"/>
        <v>-4.4441076022062202E-2</v>
      </c>
      <c r="Q141" s="16"/>
      <c r="R141" s="16"/>
      <c r="S141" s="16"/>
      <c r="T141" s="16"/>
    </row>
    <row r="142" spans="1:20" x14ac:dyDescent="0.2">
      <c r="A142" s="67"/>
      <c r="B142" s="67"/>
      <c r="C142" s="16"/>
      <c r="D142" s="65">
        <f t="shared" si="17"/>
        <v>0</v>
      </c>
      <c r="E142" s="65">
        <f t="shared" si="18"/>
        <v>0</v>
      </c>
      <c r="F142" s="66">
        <f t="shared" si="19"/>
        <v>0</v>
      </c>
      <c r="G142" s="66">
        <f t="shared" si="20"/>
        <v>0</v>
      </c>
      <c r="H142" s="66">
        <f t="shared" si="21"/>
        <v>0</v>
      </c>
      <c r="I142" s="66">
        <f t="shared" si="22"/>
        <v>0</v>
      </c>
      <c r="J142" s="66">
        <f t="shared" si="23"/>
        <v>0</v>
      </c>
      <c r="K142" s="66">
        <f t="shared" ca="1" si="24"/>
        <v>4.4441076022062202E-2</v>
      </c>
      <c r="L142" s="66">
        <f t="shared" ca="1" si="25"/>
        <v>1.9750092379987121E-3</v>
      </c>
      <c r="M142" s="66">
        <f t="shared" ca="1" si="26"/>
        <v>1.6604853344732828E-3</v>
      </c>
      <c r="N142" s="66">
        <f t="shared" ca="1" si="27"/>
        <v>6.4404658359647161E-3</v>
      </c>
      <c r="O142" s="66">
        <f t="shared" ca="1" si="28"/>
        <v>0.18830957625129793</v>
      </c>
      <c r="P142" s="16">
        <f t="shared" ca="1" si="29"/>
        <v>-4.4441076022062202E-2</v>
      </c>
      <c r="Q142" s="16"/>
      <c r="R142" s="16"/>
      <c r="S142" s="16"/>
      <c r="T142" s="16"/>
    </row>
    <row r="143" spans="1:20" x14ac:dyDescent="0.2">
      <c r="A143" s="67"/>
      <c r="B143" s="67"/>
      <c r="C143" s="16"/>
      <c r="D143" s="65">
        <f t="shared" si="17"/>
        <v>0</v>
      </c>
      <c r="E143" s="65">
        <f t="shared" si="18"/>
        <v>0</v>
      </c>
      <c r="F143" s="66">
        <f t="shared" si="19"/>
        <v>0</v>
      </c>
      <c r="G143" s="66">
        <f t="shared" si="20"/>
        <v>0</v>
      </c>
      <c r="H143" s="66">
        <f t="shared" si="21"/>
        <v>0</v>
      </c>
      <c r="I143" s="66">
        <f t="shared" si="22"/>
        <v>0</v>
      </c>
      <c r="J143" s="66">
        <f t="shared" si="23"/>
        <v>0</v>
      </c>
      <c r="K143" s="66">
        <f t="shared" ca="1" si="24"/>
        <v>4.4441076022062202E-2</v>
      </c>
      <c r="L143" s="66">
        <f t="shared" ca="1" si="25"/>
        <v>1.9750092379987121E-3</v>
      </c>
      <c r="M143" s="66">
        <f t="shared" ca="1" si="26"/>
        <v>1.6604853344732828E-3</v>
      </c>
      <c r="N143" s="66">
        <f t="shared" ca="1" si="27"/>
        <v>6.4404658359647161E-3</v>
      </c>
      <c r="O143" s="66">
        <f t="shared" ca="1" si="28"/>
        <v>0.18830957625129793</v>
      </c>
      <c r="P143" s="16">
        <f t="shared" ca="1" si="29"/>
        <v>-4.4441076022062202E-2</v>
      </c>
      <c r="Q143" s="16"/>
      <c r="R143" s="16"/>
      <c r="S143" s="16"/>
      <c r="T143" s="16"/>
    </row>
    <row r="144" spans="1:20" x14ac:dyDescent="0.2">
      <c r="A144" s="67"/>
      <c r="B144" s="67"/>
      <c r="C144" s="16"/>
      <c r="D144" s="65">
        <f t="shared" si="17"/>
        <v>0</v>
      </c>
      <c r="E144" s="65">
        <f t="shared" si="18"/>
        <v>0</v>
      </c>
      <c r="F144" s="66">
        <f t="shared" si="19"/>
        <v>0</v>
      </c>
      <c r="G144" s="66">
        <f t="shared" si="20"/>
        <v>0</v>
      </c>
      <c r="H144" s="66">
        <f t="shared" si="21"/>
        <v>0</v>
      </c>
      <c r="I144" s="66">
        <f t="shared" si="22"/>
        <v>0</v>
      </c>
      <c r="J144" s="66">
        <f t="shared" si="23"/>
        <v>0</v>
      </c>
      <c r="K144" s="66">
        <f t="shared" ca="1" si="24"/>
        <v>4.4441076022062202E-2</v>
      </c>
      <c r="L144" s="66">
        <f t="shared" ca="1" si="25"/>
        <v>1.9750092379987121E-3</v>
      </c>
      <c r="M144" s="66">
        <f t="shared" ca="1" si="26"/>
        <v>1.6604853344732828E-3</v>
      </c>
      <c r="N144" s="66">
        <f t="shared" ca="1" si="27"/>
        <v>6.4404658359647161E-3</v>
      </c>
      <c r="O144" s="66">
        <f t="shared" ca="1" si="28"/>
        <v>0.18830957625129793</v>
      </c>
      <c r="P144" s="16">
        <f t="shared" ca="1" si="29"/>
        <v>-4.4441076022062202E-2</v>
      </c>
      <c r="Q144" s="16"/>
      <c r="R144" s="16"/>
      <c r="S144" s="16"/>
      <c r="T144" s="16"/>
    </row>
    <row r="145" spans="1:20" x14ac:dyDescent="0.2">
      <c r="A145" s="67"/>
      <c r="B145" s="67"/>
      <c r="C145" s="16"/>
      <c r="D145" s="65">
        <f t="shared" si="17"/>
        <v>0</v>
      </c>
      <c r="E145" s="65">
        <f t="shared" si="18"/>
        <v>0</v>
      </c>
      <c r="F145" s="66">
        <f t="shared" si="19"/>
        <v>0</v>
      </c>
      <c r="G145" s="66">
        <f t="shared" si="20"/>
        <v>0</v>
      </c>
      <c r="H145" s="66">
        <f t="shared" si="21"/>
        <v>0</v>
      </c>
      <c r="I145" s="66">
        <f t="shared" si="22"/>
        <v>0</v>
      </c>
      <c r="J145" s="66">
        <f t="shared" si="23"/>
        <v>0</v>
      </c>
      <c r="K145" s="66">
        <f t="shared" ca="1" si="24"/>
        <v>4.4441076022062202E-2</v>
      </c>
      <c r="L145" s="66">
        <f t="shared" ca="1" si="25"/>
        <v>1.9750092379987121E-3</v>
      </c>
      <c r="M145" s="66">
        <f t="shared" ca="1" si="26"/>
        <v>1.6604853344732828E-3</v>
      </c>
      <c r="N145" s="66">
        <f t="shared" ca="1" si="27"/>
        <v>6.4404658359647161E-3</v>
      </c>
      <c r="O145" s="66">
        <f t="shared" ca="1" si="28"/>
        <v>0.18830957625129793</v>
      </c>
      <c r="P145" s="16">
        <f t="shared" ca="1" si="29"/>
        <v>-4.4441076022062202E-2</v>
      </c>
      <c r="Q145" s="16"/>
      <c r="R145" s="16"/>
      <c r="S145" s="16"/>
      <c r="T145" s="16"/>
    </row>
    <row r="146" spans="1:20" x14ac:dyDescent="0.2">
      <c r="A146" s="67"/>
      <c r="B146" s="67"/>
      <c r="C146" s="16"/>
      <c r="D146" s="65">
        <f t="shared" si="17"/>
        <v>0</v>
      </c>
      <c r="E146" s="65">
        <f t="shared" si="18"/>
        <v>0</v>
      </c>
      <c r="F146" s="66">
        <f t="shared" si="19"/>
        <v>0</v>
      </c>
      <c r="G146" s="66">
        <f t="shared" si="20"/>
        <v>0</v>
      </c>
      <c r="H146" s="66">
        <f t="shared" si="21"/>
        <v>0</v>
      </c>
      <c r="I146" s="66">
        <f t="shared" si="22"/>
        <v>0</v>
      </c>
      <c r="J146" s="66">
        <f t="shared" si="23"/>
        <v>0</v>
      </c>
      <c r="K146" s="66">
        <f t="shared" ca="1" si="24"/>
        <v>4.4441076022062202E-2</v>
      </c>
      <c r="L146" s="66">
        <f t="shared" ca="1" si="25"/>
        <v>1.9750092379987121E-3</v>
      </c>
      <c r="M146" s="66">
        <f t="shared" ca="1" si="26"/>
        <v>1.6604853344732828E-3</v>
      </c>
      <c r="N146" s="66">
        <f t="shared" ca="1" si="27"/>
        <v>6.4404658359647161E-3</v>
      </c>
      <c r="O146" s="66">
        <f t="shared" ca="1" si="28"/>
        <v>0.18830957625129793</v>
      </c>
      <c r="P146" s="16">
        <f t="shared" ca="1" si="29"/>
        <v>-4.4441076022062202E-2</v>
      </c>
      <c r="Q146" s="16"/>
      <c r="R146" s="16"/>
      <c r="S146" s="16"/>
      <c r="T146" s="16"/>
    </row>
    <row r="147" spans="1:20" x14ac:dyDescent="0.2">
      <c r="A147" s="67"/>
      <c r="B147" s="67"/>
      <c r="C147" s="16"/>
      <c r="D147" s="65">
        <f t="shared" si="17"/>
        <v>0</v>
      </c>
      <c r="E147" s="65">
        <f t="shared" si="18"/>
        <v>0</v>
      </c>
      <c r="F147" s="66">
        <f t="shared" si="19"/>
        <v>0</v>
      </c>
      <c r="G147" s="66">
        <f t="shared" si="20"/>
        <v>0</v>
      </c>
      <c r="H147" s="66">
        <f t="shared" si="21"/>
        <v>0</v>
      </c>
      <c r="I147" s="66">
        <f t="shared" si="22"/>
        <v>0</v>
      </c>
      <c r="J147" s="66">
        <f t="shared" si="23"/>
        <v>0</v>
      </c>
      <c r="K147" s="66">
        <f t="shared" ca="1" si="24"/>
        <v>4.4441076022062202E-2</v>
      </c>
      <c r="L147" s="66">
        <f t="shared" ca="1" si="25"/>
        <v>1.9750092379987121E-3</v>
      </c>
      <c r="M147" s="66">
        <f t="shared" ca="1" si="26"/>
        <v>1.6604853344732828E-3</v>
      </c>
      <c r="N147" s="66">
        <f t="shared" ca="1" si="27"/>
        <v>6.4404658359647161E-3</v>
      </c>
      <c r="O147" s="66">
        <f t="shared" ca="1" si="28"/>
        <v>0.18830957625129793</v>
      </c>
      <c r="P147" s="16">
        <f t="shared" ca="1" si="29"/>
        <v>-4.4441076022062202E-2</v>
      </c>
      <c r="Q147" s="16"/>
      <c r="R147" s="16"/>
      <c r="S147" s="16"/>
      <c r="T147" s="16"/>
    </row>
    <row r="148" spans="1:20" x14ac:dyDescent="0.2">
      <c r="A148" s="67"/>
      <c r="B148" s="67"/>
      <c r="C148" s="16"/>
      <c r="D148" s="65">
        <f t="shared" ref="D148:D211" si="30">A148/A$18</f>
        <v>0</v>
      </c>
      <c r="E148" s="65">
        <f t="shared" ref="E148:E211" si="31">B148/B$18</f>
        <v>0</v>
      </c>
      <c r="F148" s="66">
        <f t="shared" ref="F148:F211" si="32">D148*D148</f>
        <v>0</v>
      </c>
      <c r="G148" s="66">
        <f t="shared" ref="G148:G211" si="33">D148*F148</f>
        <v>0</v>
      </c>
      <c r="H148" s="66">
        <f t="shared" ref="H148:H211" si="34">F148*F148</f>
        <v>0</v>
      </c>
      <c r="I148" s="66">
        <f t="shared" ref="I148:I211" si="35">E148*D148</f>
        <v>0</v>
      </c>
      <c r="J148" s="66">
        <f t="shared" ref="J148:J211" si="36">I148*D148</f>
        <v>0</v>
      </c>
      <c r="K148" s="66">
        <f t="shared" ref="K148:K211" ca="1" si="37">+E$4+E$5*D148+E$6*D148^2</f>
        <v>4.4441076022062202E-2</v>
      </c>
      <c r="L148" s="66">
        <f t="shared" ref="L148:L211" ca="1" si="38">+(K148-E148)^2</f>
        <v>1.9750092379987121E-3</v>
      </c>
      <c r="M148" s="66">
        <f t="shared" ref="M148:M211" ca="1" si="39">(M$1-M$2*D148+M$3*F148)^2</f>
        <v>1.6604853344732828E-3</v>
      </c>
      <c r="N148" s="66">
        <f t="shared" ref="N148:N211" ca="1" si="40">(-M$2+M$4*D148-M$5*F148)^2</f>
        <v>6.4404658359647161E-3</v>
      </c>
      <c r="O148" s="66">
        <f t="shared" ref="O148:O211" ca="1" si="41">+(M$3-D148*M$5+F148*M$6)^2</f>
        <v>0.18830957625129793</v>
      </c>
      <c r="P148" s="16">
        <f t="shared" ref="P148:P211" ca="1" si="42">+E148-K148</f>
        <v>-4.4441076022062202E-2</v>
      </c>
      <c r="Q148" s="16"/>
      <c r="R148" s="16"/>
      <c r="S148" s="16"/>
      <c r="T148" s="16"/>
    </row>
    <row r="149" spans="1:20" x14ac:dyDescent="0.2">
      <c r="A149" s="67"/>
      <c r="B149" s="67"/>
      <c r="C149" s="16"/>
      <c r="D149" s="65">
        <f t="shared" si="30"/>
        <v>0</v>
      </c>
      <c r="E149" s="65">
        <f t="shared" si="31"/>
        <v>0</v>
      </c>
      <c r="F149" s="66">
        <f t="shared" si="32"/>
        <v>0</v>
      </c>
      <c r="G149" s="66">
        <f t="shared" si="33"/>
        <v>0</v>
      </c>
      <c r="H149" s="66">
        <f t="shared" si="34"/>
        <v>0</v>
      </c>
      <c r="I149" s="66">
        <f t="shared" si="35"/>
        <v>0</v>
      </c>
      <c r="J149" s="66">
        <f t="shared" si="36"/>
        <v>0</v>
      </c>
      <c r="K149" s="66">
        <f t="shared" ca="1" si="37"/>
        <v>4.4441076022062202E-2</v>
      </c>
      <c r="L149" s="66">
        <f t="shared" ca="1" si="38"/>
        <v>1.9750092379987121E-3</v>
      </c>
      <c r="M149" s="66">
        <f t="shared" ca="1" si="39"/>
        <v>1.6604853344732828E-3</v>
      </c>
      <c r="N149" s="66">
        <f t="shared" ca="1" si="40"/>
        <v>6.4404658359647161E-3</v>
      </c>
      <c r="O149" s="66">
        <f t="shared" ca="1" si="41"/>
        <v>0.18830957625129793</v>
      </c>
      <c r="P149" s="16">
        <f t="shared" ca="1" si="42"/>
        <v>-4.4441076022062202E-2</v>
      </c>
      <c r="Q149" s="16"/>
      <c r="R149" s="16"/>
      <c r="S149" s="16"/>
      <c r="T149" s="16"/>
    </row>
    <row r="150" spans="1:20" x14ac:dyDescent="0.2">
      <c r="A150" s="67"/>
      <c r="B150" s="67"/>
      <c r="C150" s="16"/>
      <c r="D150" s="65">
        <f t="shared" si="30"/>
        <v>0</v>
      </c>
      <c r="E150" s="65">
        <f t="shared" si="31"/>
        <v>0</v>
      </c>
      <c r="F150" s="66">
        <f t="shared" si="32"/>
        <v>0</v>
      </c>
      <c r="G150" s="66">
        <f t="shared" si="33"/>
        <v>0</v>
      </c>
      <c r="H150" s="66">
        <f t="shared" si="34"/>
        <v>0</v>
      </c>
      <c r="I150" s="66">
        <f t="shared" si="35"/>
        <v>0</v>
      </c>
      <c r="J150" s="66">
        <f t="shared" si="36"/>
        <v>0</v>
      </c>
      <c r="K150" s="66">
        <f t="shared" ca="1" si="37"/>
        <v>4.4441076022062202E-2</v>
      </c>
      <c r="L150" s="66">
        <f t="shared" ca="1" si="38"/>
        <v>1.9750092379987121E-3</v>
      </c>
      <c r="M150" s="66">
        <f t="shared" ca="1" si="39"/>
        <v>1.6604853344732828E-3</v>
      </c>
      <c r="N150" s="66">
        <f t="shared" ca="1" si="40"/>
        <v>6.4404658359647161E-3</v>
      </c>
      <c r="O150" s="66">
        <f t="shared" ca="1" si="41"/>
        <v>0.18830957625129793</v>
      </c>
      <c r="P150" s="16">
        <f t="shared" ca="1" si="42"/>
        <v>-4.4441076022062202E-2</v>
      </c>
      <c r="Q150" s="16"/>
      <c r="R150" s="16"/>
      <c r="S150" s="16"/>
      <c r="T150" s="16"/>
    </row>
    <row r="151" spans="1:20" x14ac:dyDescent="0.2">
      <c r="A151" s="67"/>
      <c r="B151" s="67"/>
      <c r="C151" s="16"/>
      <c r="D151" s="65">
        <f t="shared" si="30"/>
        <v>0</v>
      </c>
      <c r="E151" s="65">
        <f t="shared" si="31"/>
        <v>0</v>
      </c>
      <c r="F151" s="66">
        <f t="shared" si="32"/>
        <v>0</v>
      </c>
      <c r="G151" s="66">
        <f t="shared" si="33"/>
        <v>0</v>
      </c>
      <c r="H151" s="66">
        <f t="shared" si="34"/>
        <v>0</v>
      </c>
      <c r="I151" s="66">
        <f t="shared" si="35"/>
        <v>0</v>
      </c>
      <c r="J151" s="66">
        <f t="shared" si="36"/>
        <v>0</v>
      </c>
      <c r="K151" s="66">
        <f t="shared" ca="1" si="37"/>
        <v>4.4441076022062202E-2</v>
      </c>
      <c r="L151" s="66">
        <f t="shared" ca="1" si="38"/>
        <v>1.9750092379987121E-3</v>
      </c>
      <c r="M151" s="66">
        <f t="shared" ca="1" si="39"/>
        <v>1.6604853344732828E-3</v>
      </c>
      <c r="N151" s="66">
        <f t="shared" ca="1" si="40"/>
        <v>6.4404658359647161E-3</v>
      </c>
      <c r="O151" s="66">
        <f t="shared" ca="1" si="41"/>
        <v>0.18830957625129793</v>
      </c>
      <c r="P151" s="16">
        <f t="shared" ca="1" si="42"/>
        <v>-4.4441076022062202E-2</v>
      </c>
      <c r="Q151" s="16"/>
      <c r="R151" s="16"/>
      <c r="S151" s="16"/>
      <c r="T151" s="16"/>
    </row>
    <row r="152" spans="1:20" x14ac:dyDescent="0.2">
      <c r="A152" s="67"/>
      <c r="B152" s="67"/>
      <c r="C152" s="16"/>
      <c r="D152" s="65">
        <f t="shared" si="30"/>
        <v>0</v>
      </c>
      <c r="E152" s="65">
        <f t="shared" si="31"/>
        <v>0</v>
      </c>
      <c r="F152" s="66">
        <f t="shared" si="32"/>
        <v>0</v>
      </c>
      <c r="G152" s="66">
        <f t="shared" si="33"/>
        <v>0</v>
      </c>
      <c r="H152" s="66">
        <f t="shared" si="34"/>
        <v>0</v>
      </c>
      <c r="I152" s="66">
        <f t="shared" si="35"/>
        <v>0</v>
      </c>
      <c r="J152" s="66">
        <f t="shared" si="36"/>
        <v>0</v>
      </c>
      <c r="K152" s="66">
        <f t="shared" ca="1" si="37"/>
        <v>4.4441076022062202E-2</v>
      </c>
      <c r="L152" s="66">
        <f t="shared" ca="1" si="38"/>
        <v>1.9750092379987121E-3</v>
      </c>
      <c r="M152" s="66">
        <f t="shared" ca="1" si="39"/>
        <v>1.6604853344732828E-3</v>
      </c>
      <c r="N152" s="66">
        <f t="shared" ca="1" si="40"/>
        <v>6.4404658359647161E-3</v>
      </c>
      <c r="O152" s="66">
        <f t="shared" ca="1" si="41"/>
        <v>0.18830957625129793</v>
      </c>
      <c r="P152" s="16">
        <f t="shared" ca="1" si="42"/>
        <v>-4.4441076022062202E-2</v>
      </c>
      <c r="Q152" s="16"/>
      <c r="R152" s="16"/>
      <c r="S152" s="16"/>
      <c r="T152" s="16"/>
    </row>
    <row r="153" spans="1:20" x14ac:dyDescent="0.2">
      <c r="A153" s="67"/>
      <c r="B153" s="67"/>
      <c r="C153" s="16"/>
      <c r="D153" s="65">
        <f t="shared" si="30"/>
        <v>0</v>
      </c>
      <c r="E153" s="65">
        <f t="shared" si="31"/>
        <v>0</v>
      </c>
      <c r="F153" s="66">
        <f t="shared" si="32"/>
        <v>0</v>
      </c>
      <c r="G153" s="66">
        <f t="shared" si="33"/>
        <v>0</v>
      </c>
      <c r="H153" s="66">
        <f t="shared" si="34"/>
        <v>0</v>
      </c>
      <c r="I153" s="66">
        <f t="shared" si="35"/>
        <v>0</v>
      </c>
      <c r="J153" s="66">
        <f t="shared" si="36"/>
        <v>0</v>
      </c>
      <c r="K153" s="66">
        <f t="shared" ca="1" si="37"/>
        <v>4.4441076022062202E-2</v>
      </c>
      <c r="L153" s="66">
        <f t="shared" ca="1" si="38"/>
        <v>1.9750092379987121E-3</v>
      </c>
      <c r="M153" s="66">
        <f t="shared" ca="1" si="39"/>
        <v>1.6604853344732828E-3</v>
      </c>
      <c r="N153" s="66">
        <f t="shared" ca="1" si="40"/>
        <v>6.4404658359647161E-3</v>
      </c>
      <c r="O153" s="66">
        <f t="shared" ca="1" si="41"/>
        <v>0.18830957625129793</v>
      </c>
      <c r="P153" s="16">
        <f t="shared" ca="1" si="42"/>
        <v>-4.4441076022062202E-2</v>
      </c>
      <c r="Q153" s="16"/>
      <c r="R153" s="16"/>
      <c r="S153" s="16"/>
      <c r="T153" s="16"/>
    </row>
    <row r="154" spans="1:20" x14ac:dyDescent="0.2">
      <c r="A154" s="67"/>
      <c r="B154" s="67"/>
      <c r="C154" s="16"/>
      <c r="D154" s="65">
        <f t="shared" si="30"/>
        <v>0</v>
      </c>
      <c r="E154" s="65">
        <f t="shared" si="31"/>
        <v>0</v>
      </c>
      <c r="F154" s="66">
        <f t="shared" si="32"/>
        <v>0</v>
      </c>
      <c r="G154" s="66">
        <f t="shared" si="33"/>
        <v>0</v>
      </c>
      <c r="H154" s="66">
        <f t="shared" si="34"/>
        <v>0</v>
      </c>
      <c r="I154" s="66">
        <f t="shared" si="35"/>
        <v>0</v>
      </c>
      <c r="J154" s="66">
        <f t="shared" si="36"/>
        <v>0</v>
      </c>
      <c r="K154" s="66">
        <f t="shared" ca="1" si="37"/>
        <v>4.4441076022062202E-2</v>
      </c>
      <c r="L154" s="66">
        <f t="shared" ca="1" si="38"/>
        <v>1.9750092379987121E-3</v>
      </c>
      <c r="M154" s="66">
        <f t="shared" ca="1" si="39"/>
        <v>1.6604853344732828E-3</v>
      </c>
      <c r="N154" s="66">
        <f t="shared" ca="1" si="40"/>
        <v>6.4404658359647161E-3</v>
      </c>
      <c r="O154" s="66">
        <f t="shared" ca="1" si="41"/>
        <v>0.18830957625129793</v>
      </c>
      <c r="P154" s="16">
        <f t="shared" ca="1" si="42"/>
        <v>-4.4441076022062202E-2</v>
      </c>
      <c r="Q154" s="16"/>
      <c r="R154" s="16"/>
      <c r="S154" s="16"/>
      <c r="T154" s="16"/>
    </row>
    <row r="155" spans="1:20" x14ac:dyDescent="0.2">
      <c r="A155" s="67"/>
      <c r="B155" s="67"/>
      <c r="C155" s="16"/>
      <c r="D155" s="65">
        <f t="shared" si="30"/>
        <v>0</v>
      </c>
      <c r="E155" s="65">
        <f t="shared" si="31"/>
        <v>0</v>
      </c>
      <c r="F155" s="66">
        <f t="shared" si="32"/>
        <v>0</v>
      </c>
      <c r="G155" s="66">
        <f t="shared" si="33"/>
        <v>0</v>
      </c>
      <c r="H155" s="66">
        <f t="shared" si="34"/>
        <v>0</v>
      </c>
      <c r="I155" s="66">
        <f t="shared" si="35"/>
        <v>0</v>
      </c>
      <c r="J155" s="66">
        <f t="shared" si="36"/>
        <v>0</v>
      </c>
      <c r="K155" s="66">
        <f t="shared" ca="1" si="37"/>
        <v>4.4441076022062202E-2</v>
      </c>
      <c r="L155" s="66">
        <f t="shared" ca="1" si="38"/>
        <v>1.9750092379987121E-3</v>
      </c>
      <c r="M155" s="66">
        <f t="shared" ca="1" si="39"/>
        <v>1.6604853344732828E-3</v>
      </c>
      <c r="N155" s="66">
        <f t="shared" ca="1" si="40"/>
        <v>6.4404658359647161E-3</v>
      </c>
      <c r="O155" s="66">
        <f t="shared" ca="1" si="41"/>
        <v>0.18830957625129793</v>
      </c>
      <c r="P155" s="16">
        <f t="shared" ca="1" si="42"/>
        <v>-4.4441076022062202E-2</v>
      </c>
      <c r="Q155" s="16"/>
      <c r="R155" s="16"/>
      <c r="S155" s="16"/>
      <c r="T155" s="16"/>
    </row>
    <row r="156" spans="1:20" x14ac:dyDescent="0.2">
      <c r="A156" s="67"/>
      <c r="B156" s="67"/>
      <c r="C156" s="16"/>
      <c r="D156" s="65">
        <f t="shared" si="30"/>
        <v>0</v>
      </c>
      <c r="E156" s="65">
        <f t="shared" si="31"/>
        <v>0</v>
      </c>
      <c r="F156" s="66">
        <f t="shared" si="32"/>
        <v>0</v>
      </c>
      <c r="G156" s="66">
        <f t="shared" si="33"/>
        <v>0</v>
      </c>
      <c r="H156" s="66">
        <f t="shared" si="34"/>
        <v>0</v>
      </c>
      <c r="I156" s="66">
        <f t="shared" si="35"/>
        <v>0</v>
      </c>
      <c r="J156" s="66">
        <f t="shared" si="36"/>
        <v>0</v>
      </c>
      <c r="K156" s="66">
        <f t="shared" ca="1" si="37"/>
        <v>4.4441076022062202E-2</v>
      </c>
      <c r="L156" s="66">
        <f t="shared" ca="1" si="38"/>
        <v>1.9750092379987121E-3</v>
      </c>
      <c r="M156" s="66">
        <f t="shared" ca="1" si="39"/>
        <v>1.6604853344732828E-3</v>
      </c>
      <c r="N156" s="66">
        <f t="shared" ca="1" si="40"/>
        <v>6.4404658359647161E-3</v>
      </c>
      <c r="O156" s="66">
        <f t="shared" ca="1" si="41"/>
        <v>0.18830957625129793</v>
      </c>
      <c r="P156" s="16">
        <f t="shared" ca="1" si="42"/>
        <v>-4.4441076022062202E-2</v>
      </c>
      <c r="Q156" s="16"/>
      <c r="R156" s="16"/>
      <c r="S156" s="16"/>
      <c r="T156" s="16"/>
    </row>
    <row r="157" spans="1:20" x14ac:dyDescent="0.2">
      <c r="A157" s="67"/>
      <c r="B157" s="67"/>
      <c r="C157" s="16"/>
      <c r="D157" s="65">
        <f t="shared" si="30"/>
        <v>0</v>
      </c>
      <c r="E157" s="65">
        <f t="shared" si="31"/>
        <v>0</v>
      </c>
      <c r="F157" s="66">
        <f t="shared" si="32"/>
        <v>0</v>
      </c>
      <c r="G157" s="66">
        <f t="shared" si="33"/>
        <v>0</v>
      </c>
      <c r="H157" s="66">
        <f t="shared" si="34"/>
        <v>0</v>
      </c>
      <c r="I157" s="66">
        <f t="shared" si="35"/>
        <v>0</v>
      </c>
      <c r="J157" s="66">
        <f t="shared" si="36"/>
        <v>0</v>
      </c>
      <c r="K157" s="66">
        <f t="shared" ca="1" si="37"/>
        <v>4.4441076022062202E-2</v>
      </c>
      <c r="L157" s="66">
        <f t="shared" ca="1" si="38"/>
        <v>1.9750092379987121E-3</v>
      </c>
      <c r="M157" s="66">
        <f t="shared" ca="1" si="39"/>
        <v>1.6604853344732828E-3</v>
      </c>
      <c r="N157" s="66">
        <f t="shared" ca="1" si="40"/>
        <v>6.4404658359647161E-3</v>
      </c>
      <c r="O157" s="66">
        <f t="shared" ca="1" si="41"/>
        <v>0.18830957625129793</v>
      </c>
      <c r="P157" s="16">
        <f t="shared" ca="1" si="42"/>
        <v>-4.4441076022062202E-2</v>
      </c>
      <c r="Q157" s="16"/>
      <c r="R157" s="16"/>
      <c r="S157" s="16"/>
      <c r="T157" s="16"/>
    </row>
    <row r="158" spans="1:20" x14ac:dyDescent="0.2">
      <c r="A158" s="67"/>
      <c r="B158" s="67"/>
      <c r="C158" s="16"/>
      <c r="D158" s="65">
        <f t="shared" si="30"/>
        <v>0</v>
      </c>
      <c r="E158" s="65">
        <f t="shared" si="31"/>
        <v>0</v>
      </c>
      <c r="F158" s="66">
        <f t="shared" si="32"/>
        <v>0</v>
      </c>
      <c r="G158" s="66">
        <f t="shared" si="33"/>
        <v>0</v>
      </c>
      <c r="H158" s="66">
        <f t="shared" si="34"/>
        <v>0</v>
      </c>
      <c r="I158" s="66">
        <f t="shared" si="35"/>
        <v>0</v>
      </c>
      <c r="J158" s="66">
        <f t="shared" si="36"/>
        <v>0</v>
      </c>
      <c r="K158" s="66">
        <f t="shared" ca="1" si="37"/>
        <v>4.4441076022062202E-2</v>
      </c>
      <c r="L158" s="66">
        <f t="shared" ca="1" si="38"/>
        <v>1.9750092379987121E-3</v>
      </c>
      <c r="M158" s="66">
        <f t="shared" ca="1" si="39"/>
        <v>1.6604853344732828E-3</v>
      </c>
      <c r="N158" s="66">
        <f t="shared" ca="1" si="40"/>
        <v>6.4404658359647161E-3</v>
      </c>
      <c r="O158" s="66">
        <f t="shared" ca="1" si="41"/>
        <v>0.18830957625129793</v>
      </c>
      <c r="P158" s="16">
        <f t="shared" ca="1" si="42"/>
        <v>-4.4441076022062202E-2</v>
      </c>
      <c r="Q158" s="16"/>
      <c r="R158" s="16"/>
      <c r="S158" s="16"/>
      <c r="T158" s="16"/>
    </row>
    <row r="159" spans="1:20" x14ac:dyDescent="0.2">
      <c r="A159" s="67"/>
      <c r="B159" s="67"/>
      <c r="C159" s="16"/>
      <c r="D159" s="65">
        <f t="shared" si="30"/>
        <v>0</v>
      </c>
      <c r="E159" s="65">
        <f t="shared" si="31"/>
        <v>0</v>
      </c>
      <c r="F159" s="66">
        <f t="shared" si="32"/>
        <v>0</v>
      </c>
      <c r="G159" s="66">
        <f t="shared" si="33"/>
        <v>0</v>
      </c>
      <c r="H159" s="66">
        <f t="shared" si="34"/>
        <v>0</v>
      </c>
      <c r="I159" s="66">
        <f t="shared" si="35"/>
        <v>0</v>
      </c>
      <c r="J159" s="66">
        <f t="shared" si="36"/>
        <v>0</v>
      </c>
      <c r="K159" s="66">
        <f t="shared" ca="1" si="37"/>
        <v>4.4441076022062202E-2</v>
      </c>
      <c r="L159" s="66">
        <f t="shared" ca="1" si="38"/>
        <v>1.9750092379987121E-3</v>
      </c>
      <c r="M159" s="66">
        <f t="shared" ca="1" si="39"/>
        <v>1.6604853344732828E-3</v>
      </c>
      <c r="N159" s="66">
        <f t="shared" ca="1" si="40"/>
        <v>6.4404658359647161E-3</v>
      </c>
      <c r="O159" s="66">
        <f t="shared" ca="1" si="41"/>
        <v>0.18830957625129793</v>
      </c>
      <c r="P159" s="16">
        <f t="shared" ca="1" si="42"/>
        <v>-4.4441076022062202E-2</v>
      </c>
      <c r="Q159" s="16"/>
      <c r="R159" s="16"/>
      <c r="S159" s="16"/>
      <c r="T159" s="16"/>
    </row>
    <row r="160" spans="1:20" x14ac:dyDescent="0.2">
      <c r="C160" s="16"/>
      <c r="D160" s="65">
        <f t="shared" si="30"/>
        <v>0</v>
      </c>
      <c r="E160" s="65">
        <f t="shared" si="31"/>
        <v>0</v>
      </c>
      <c r="F160" s="66">
        <f t="shared" si="32"/>
        <v>0</v>
      </c>
      <c r="G160" s="66">
        <f t="shared" si="33"/>
        <v>0</v>
      </c>
      <c r="H160" s="66">
        <f t="shared" si="34"/>
        <v>0</v>
      </c>
      <c r="I160" s="66">
        <f t="shared" si="35"/>
        <v>0</v>
      </c>
      <c r="J160" s="66">
        <f t="shared" si="36"/>
        <v>0</v>
      </c>
      <c r="K160" s="66">
        <f t="shared" ca="1" si="37"/>
        <v>4.4441076022062202E-2</v>
      </c>
      <c r="L160" s="66">
        <f t="shared" ca="1" si="38"/>
        <v>1.9750092379987121E-3</v>
      </c>
      <c r="M160" s="66">
        <f t="shared" ca="1" si="39"/>
        <v>1.6604853344732828E-3</v>
      </c>
      <c r="N160" s="66">
        <f t="shared" ca="1" si="40"/>
        <v>6.4404658359647161E-3</v>
      </c>
      <c r="O160" s="66">
        <f t="shared" ca="1" si="41"/>
        <v>0.18830957625129793</v>
      </c>
      <c r="P160" s="16">
        <f t="shared" ca="1" si="42"/>
        <v>-4.4441076022062202E-2</v>
      </c>
      <c r="Q160" s="16"/>
      <c r="R160" s="16"/>
      <c r="S160" s="16"/>
      <c r="T160" s="16"/>
    </row>
    <row r="161" spans="3:20" x14ac:dyDescent="0.2">
      <c r="C161" s="16"/>
      <c r="D161" s="65">
        <f t="shared" si="30"/>
        <v>0</v>
      </c>
      <c r="E161" s="65">
        <f t="shared" si="31"/>
        <v>0</v>
      </c>
      <c r="F161" s="66">
        <f t="shared" si="32"/>
        <v>0</v>
      </c>
      <c r="G161" s="66">
        <f t="shared" si="33"/>
        <v>0</v>
      </c>
      <c r="H161" s="66">
        <f t="shared" si="34"/>
        <v>0</v>
      </c>
      <c r="I161" s="66">
        <f t="shared" si="35"/>
        <v>0</v>
      </c>
      <c r="J161" s="66">
        <f t="shared" si="36"/>
        <v>0</v>
      </c>
      <c r="K161" s="66">
        <f t="shared" ca="1" si="37"/>
        <v>4.4441076022062202E-2</v>
      </c>
      <c r="L161" s="66">
        <f t="shared" ca="1" si="38"/>
        <v>1.9750092379987121E-3</v>
      </c>
      <c r="M161" s="66">
        <f t="shared" ca="1" si="39"/>
        <v>1.6604853344732828E-3</v>
      </c>
      <c r="N161" s="66">
        <f t="shared" ca="1" si="40"/>
        <v>6.4404658359647161E-3</v>
      </c>
      <c r="O161" s="66">
        <f t="shared" ca="1" si="41"/>
        <v>0.18830957625129793</v>
      </c>
      <c r="P161" s="16">
        <f t="shared" ca="1" si="42"/>
        <v>-4.4441076022062202E-2</v>
      </c>
      <c r="Q161" s="16"/>
      <c r="R161" s="16"/>
      <c r="S161" s="16"/>
      <c r="T161" s="16"/>
    </row>
    <row r="162" spans="3:20" x14ac:dyDescent="0.2">
      <c r="C162" s="16"/>
      <c r="D162" s="65">
        <f t="shared" si="30"/>
        <v>0</v>
      </c>
      <c r="E162" s="65">
        <f t="shared" si="31"/>
        <v>0</v>
      </c>
      <c r="F162" s="66">
        <f t="shared" si="32"/>
        <v>0</v>
      </c>
      <c r="G162" s="66">
        <f t="shared" si="33"/>
        <v>0</v>
      </c>
      <c r="H162" s="66">
        <f t="shared" si="34"/>
        <v>0</v>
      </c>
      <c r="I162" s="66">
        <f t="shared" si="35"/>
        <v>0</v>
      </c>
      <c r="J162" s="66">
        <f t="shared" si="36"/>
        <v>0</v>
      </c>
      <c r="K162" s="66">
        <f t="shared" ca="1" si="37"/>
        <v>4.4441076022062202E-2</v>
      </c>
      <c r="L162" s="66">
        <f t="shared" ca="1" si="38"/>
        <v>1.9750092379987121E-3</v>
      </c>
      <c r="M162" s="66">
        <f t="shared" ca="1" si="39"/>
        <v>1.6604853344732828E-3</v>
      </c>
      <c r="N162" s="66">
        <f t="shared" ca="1" si="40"/>
        <v>6.4404658359647161E-3</v>
      </c>
      <c r="O162" s="66">
        <f t="shared" ca="1" si="41"/>
        <v>0.18830957625129793</v>
      </c>
      <c r="P162" s="16">
        <f t="shared" ca="1" si="42"/>
        <v>-4.4441076022062202E-2</v>
      </c>
      <c r="Q162" s="16"/>
      <c r="R162" s="16"/>
      <c r="S162" s="16"/>
      <c r="T162" s="16"/>
    </row>
    <row r="163" spans="3:20" x14ac:dyDescent="0.2">
      <c r="D163" s="65">
        <f t="shared" si="30"/>
        <v>0</v>
      </c>
      <c r="E163" s="65">
        <f t="shared" si="31"/>
        <v>0</v>
      </c>
      <c r="F163" s="66">
        <f t="shared" si="32"/>
        <v>0</v>
      </c>
      <c r="G163" s="66">
        <f t="shared" si="33"/>
        <v>0</v>
      </c>
      <c r="H163" s="66">
        <f t="shared" si="34"/>
        <v>0</v>
      </c>
      <c r="I163" s="66">
        <f t="shared" si="35"/>
        <v>0</v>
      </c>
      <c r="J163" s="66">
        <f t="shared" si="36"/>
        <v>0</v>
      </c>
      <c r="K163" s="66">
        <f t="shared" ca="1" si="37"/>
        <v>4.4441076022062202E-2</v>
      </c>
      <c r="L163" s="66">
        <f t="shared" ca="1" si="38"/>
        <v>1.9750092379987121E-3</v>
      </c>
      <c r="M163" s="66">
        <f t="shared" ca="1" si="39"/>
        <v>1.6604853344732828E-3</v>
      </c>
      <c r="N163" s="66">
        <f t="shared" ca="1" si="40"/>
        <v>6.4404658359647161E-3</v>
      </c>
      <c r="O163" s="66">
        <f t="shared" ca="1" si="41"/>
        <v>0.18830957625129793</v>
      </c>
      <c r="P163" s="16">
        <f t="shared" ca="1" si="42"/>
        <v>-4.4441076022062202E-2</v>
      </c>
    </row>
    <row r="164" spans="3:20" x14ac:dyDescent="0.2">
      <c r="D164" s="65">
        <f t="shared" si="30"/>
        <v>0</v>
      </c>
      <c r="E164" s="65">
        <f t="shared" si="31"/>
        <v>0</v>
      </c>
      <c r="F164" s="66">
        <f t="shared" si="32"/>
        <v>0</v>
      </c>
      <c r="G164" s="66">
        <f t="shared" si="33"/>
        <v>0</v>
      </c>
      <c r="H164" s="66">
        <f t="shared" si="34"/>
        <v>0</v>
      </c>
      <c r="I164" s="66">
        <f t="shared" si="35"/>
        <v>0</v>
      </c>
      <c r="J164" s="66">
        <f t="shared" si="36"/>
        <v>0</v>
      </c>
      <c r="K164" s="66">
        <f t="shared" ca="1" si="37"/>
        <v>4.4441076022062202E-2</v>
      </c>
      <c r="L164" s="66">
        <f t="shared" ca="1" si="38"/>
        <v>1.9750092379987121E-3</v>
      </c>
      <c r="M164" s="66">
        <f t="shared" ca="1" si="39"/>
        <v>1.6604853344732828E-3</v>
      </c>
      <c r="N164" s="66">
        <f t="shared" ca="1" si="40"/>
        <v>6.4404658359647161E-3</v>
      </c>
      <c r="O164" s="66">
        <f t="shared" ca="1" si="41"/>
        <v>0.18830957625129793</v>
      </c>
      <c r="P164" s="16">
        <f t="shared" ca="1" si="42"/>
        <v>-4.4441076022062202E-2</v>
      </c>
    </row>
    <row r="165" spans="3:20" x14ac:dyDescent="0.2">
      <c r="D165" s="65">
        <f t="shared" si="30"/>
        <v>0</v>
      </c>
      <c r="E165" s="65">
        <f t="shared" si="31"/>
        <v>0</v>
      </c>
      <c r="F165" s="66">
        <f t="shared" si="32"/>
        <v>0</v>
      </c>
      <c r="G165" s="66">
        <f t="shared" si="33"/>
        <v>0</v>
      </c>
      <c r="H165" s="66">
        <f t="shared" si="34"/>
        <v>0</v>
      </c>
      <c r="I165" s="66">
        <f t="shared" si="35"/>
        <v>0</v>
      </c>
      <c r="J165" s="66">
        <f t="shared" si="36"/>
        <v>0</v>
      </c>
      <c r="K165" s="66">
        <f t="shared" ca="1" si="37"/>
        <v>4.4441076022062202E-2</v>
      </c>
      <c r="L165" s="66">
        <f t="shared" ca="1" si="38"/>
        <v>1.9750092379987121E-3</v>
      </c>
      <c r="M165" s="66">
        <f t="shared" ca="1" si="39"/>
        <v>1.6604853344732828E-3</v>
      </c>
      <c r="N165" s="66">
        <f t="shared" ca="1" si="40"/>
        <v>6.4404658359647161E-3</v>
      </c>
      <c r="O165" s="66">
        <f t="shared" ca="1" si="41"/>
        <v>0.18830957625129793</v>
      </c>
      <c r="P165" s="16">
        <f t="shared" ca="1" si="42"/>
        <v>-4.4441076022062202E-2</v>
      </c>
    </row>
    <row r="166" spans="3:20" x14ac:dyDescent="0.2">
      <c r="D166" s="65">
        <f t="shared" si="30"/>
        <v>0</v>
      </c>
      <c r="E166" s="65">
        <f t="shared" si="31"/>
        <v>0</v>
      </c>
      <c r="F166" s="66">
        <f t="shared" si="32"/>
        <v>0</v>
      </c>
      <c r="G166" s="66">
        <f t="shared" si="33"/>
        <v>0</v>
      </c>
      <c r="H166" s="66">
        <f t="shared" si="34"/>
        <v>0</v>
      </c>
      <c r="I166" s="66">
        <f t="shared" si="35"/>
        <v>0</v>
      </c>
      <c r="J166" s="66">
        <f t="shared" si="36"/>
        <v>0</v>
      </c>
      <c r="K166" s="66">
        <f t="shared" ca="1" si="37"/>
        <v>4.4441076022062202E-2</v>
      </c>
      <c r="L166" s="66">
        <f t="shared" ca="1" si="38"/>
        <v>1.9750092379987121E-3</v>
      </c>
      <c r="M166" s="66">
        <f t="shared" ca="1" si="39"/>
        <v>1.6604853344732828E-3</v>
      </c>
      <c r="N166" s="66">
        <f t="shared" ca="1" si="40"/>
        <v>6.4404658359647161E-3</v>
      </c>
      <c r="O166" s="66">
        <f t="shared" ca="1" si="41"/>
        <v>0.18830957625129793</v>
      </c>
      <c r="P166" s="16">
        <f t="shared" ca="1" si="42"/>
        <v>-4.4441076022062202E-2</v>
      </c>
    </row>
    <row r="167" spans="3:20" x14ac:dyDescent="0.2">
      <c r="D167" s="65">
        <f t="shared" si="30"/>
        <v>0</v>
      </c>
      <c r="E167" s="65">
        <f t="shared" si="31"/>
        <v>0</v>
      </c>
      <c r="F167" s="66">
        <f t="shared" si="32"/>
        <v>0</v>
      </c>
      <c r="G167" s="66">
        <f t="shared" si="33"/>
        <v>0</v>
      </c>
      <c r="H167" s="66">
        <f t="shared" si="34"/>
        <v>0</v>
      </c>
      <c r="I167" s="66">
        <f t="shared" si="35"/>
        <v>0</v>
      </c>
      <c r="J167" s="66">
        <f t="shared" si="36"/>
        <v>0</v>
      </c>
      <c r="K167" s="66">
        <f t="shared" ca="1" si="37"/>
        <v>4.4441076022062202E-2</v>
      </c>
      <c r="L167" s="66">
        <f t="shared" ca="1" si="38"/>
        <v>1.9750092379987121E-3</v>
      </c>
      <c r="M167" s="66">
        <f t="shared" ca="1" si="39"/>
        <v>1.6604853344732828E-3</v>
      </c>
      <c r="N167" s="66">
        <f t="shared" ca="1" si="40"/>
        <v>6.4404658359647161E-3</v>
      </c>
      <c r="O167" s="66">
        <f t="shared" ca="1" si="41"/>
        <v>0.18830957625129793</v>
      </c>
      <c r="P167" s="16">
        <f t="shared" ca="1" si="42"/>
        <v>-4.4441076022062202E-2</v>
      </c>
    </row>
    <row r="168" spans="3:20" x14ac:dyDescent="0.2">
      <c r="D168" s="65">
        <f t="shared" si="30"/>
        <v>0</v>
      </c>
      <c r="E168" s="65">
        <f t="shared" si="31"/>
        <v>0</v>
      </c>
      <c r="F168" s="66">
        <f t="shared" si="32"/>
        <v>0</v>
      </c>
      <c r="G168" s="66">
        <f t="shared" si="33"/>
        <v>0</v>
      </c>
      <c r="H168" s="66">
        <f t="shared" si="34"/>
        <v>0</v>
      </c>
      <c r="I168" s="66">
        <f t="shared" si="35"/>
        <v>0</v>
      </c>
      <c r="J168" s="66">
        <f t="shared" si="36"/>
        <v>0</v>
      </c>
      <c r="K168" s="66">
        <f t="shared" ca="1" si="37"/>
        <v>4.4441076022062202E-2</v>
      </c>
      <c r="L168" s="66">
        <f t="shared" ca="1" si="38"/>
        <v>1.9750092379987121E-3</v>
      </c>
      <c r="M168" s="66">
        <f t="shared" ca="1" si="39"/>
        <v>1.6604853344732828E-3</v>
      </c>
      <c r="N168" s="66">
        <f t="shared" ca="1" si="40"/>
        <v>6.4404658359647161E-3</v>
      </c>
      <c r="O168" s="66">
        <f t="shared" ca="1" si="41"/>
        <v>0.18830957625129793</v>
      </c>
      <c r="P168" s="16">
        <f t="shared" ca="1" si="42"/>
        <v>-4.4441076022062202E-2</v>
      </c>
    </row>
    <row r="169" spans="3:20" x14ac:dyDescent="0.2">
      <c r="D169" s="65">
        <f t="shared" si="30"/>
        <v>0</v>
      </c>
      <c r="E169" s="65">
        <f t="shared" si="31"/>
        <v>0</v>
      </c>
      <c r="F169" s="66">
        <f t="shared" si="32"/>
        <v>0</v>
      </c>
      <c r="G169" s="66">
        <f t="shared" si="33"/>
        <v>0</v>
      </c>
      <c r="H169" s="66">
        <f t="shared" si="34"/>
        <v>0</v>
      </c>
      <c r="I169" s="66">
        <f t="shared" si="35"/>
        <v>0</v>
      </c>
      <c r="J169" s="66">
        <f t="shared" si="36"/>
        <v>0</v>
      </c>
      <c r="K169" s="66">
        <f t="shared" ca="1" si="37"/>
        <v>4.4441076022062202E-2</v>
      </c>
      <c r="L169" s="66">
        <f t="shared" ca="1" si="38"/>
        <v>1.9750092379987121E-3</v>
      </c>
      <c r="M169" s="66">
        <f t="shared" ca="1" si="39"/>
        <v>1.6604853344732828E-3</v>
      </c>
      <c r="N169" s="66">
        <f t="shared" ca="1" si="40"/>
        <v>6.4404658359647161E-3</v>
      </c>
      <c r="O169" s="66">
        <f t="shared" ca="1" si="41"/>
        <v>0.18830957625129793</v>
      </c>
      <c r="P169" s="16">
        <f t="shared" ca="1" si="42"/>
        <v>-4.4441076022062202E-2</v>
      </c>
    </row>
    <row r="170" spans="3:20" x14ac:dyDescent="0.2">
      <c r="D170" s="65">
        <f t="shared" si="30"/>
        <v>0</v>
      </c>
      <c r="E170" s="65">
        <f t="shared" si="31"/>
        <v>0</v>
      </c>
      <c r="F170" s="66">
        <f t="shared" si="32"/>
        <v>0</v>
      </c>
      <c r="G170" s="66">
        <f t="shared" si="33"/>
        <v>0</v>
      </c>
      <c r="H170" s="66">
        <f t="shared" si="34"/>
        <v>0</v>
      </c>
      <c r="I170" s="66">
        <f t="shared" si="35"/>
        <v>0</v>
      </c>
      <c r="J170" s="66">
        <f t="shared" si="36"/>
        <v>0</v>
      </c>
      <c r="K170" s="66">
        <f t="shared" ca="1" si="37"/>
        <v>4.4441076022062202E-2</v>
      </c>
      <c r="L170" s="66">
        <f t="shared" ca="1" si="38"/>
        <v>1.9750092379987121E-3</v>
      </c>
      <c r="M170" s="66">
        <f t="shared" ca="1" si="39"/>
        <v>1.6604853344732828E-3</v>
      </c>
      <c r="N170" s="66">
        <f t="shared" ca="1" si="40"/>
        <v>6.4404658359647161E-3</v>
      </c>
      <c r="O170" s="66">
        <f t="shared" ca="1" si="41"/>
        <v>0.18830957625129793</v>
      </c>
      <c r="P170" s="16">
        <f t="shared" ca="1" si="42"/>
        <v>-4.4441076022062202E-2</v>
      </c>
    </row>
    <row r="171" spans="3:20" x14ac:dyDescent="0.2">
      <c r="D171" s="65">
        <f t="shared" si="30"/>
        <v>0</v>
      </c>
      <c r="E171" s="65">
        <f t="shared" si="31"/>
        <v>0</v>
      </c>
      <c r="F171" s="66">
        <f t="shared" si="32"/>
        <v>0</v>
      </c>
      <c r="G171" s="66">
        <f t="shared" si="33"/>
        <v>0</v>
      </c>
      <c r="H171" s="66">
        <f t="shared" si="34"/>
        <v>0</v>
      </c>
      <c r="I171" s="66">
        <f t="shared" si="35"/>
        <v>0</v>
      </c>
      <c r="J171" s="66">
        <f t="shared" si="36"/>
        <v>0</v>
      </c>
      <c r="K171" s="66">
        <f t="shared" ca="1" si="37"/>
        <v>4.4441076022062202E-2</v>
      </c>
      <c r="L171" s="66">
        <f t="shared" ca="1" si="38"/>
        <v>1.9750092379987121E-3</v>
      </c>
      <c r="M171" s="66">
        <f t="shared" ca="1" si="39"/>
        <v>1.6604853344732828E-3</v>
      </c>
      <c r="N171" s="66">
        <f t="shared" ca="1" si="40"/>
        <v>6.4404658359647161E-3</v>
      </c>
      <c r="O171" s="66">
        <f t="shared" ca="1" si="41"/>
        <v>0.18830957625129793</v>
      </c>
      <c r="P171" s="16">
        <f t="shared" ca="1" si="42"/>
        <v>-4.4441076022062202E-2</v>
      </c>
    </row>
    <row r="172" spans="3:20" x14ac:dyDescent="0.2">
      <c r="D172" s="65">
        <f t="shared" si="30"/>
        <v>0</v>
      </c>
      <c r="E172" s="65">
        <f t="shared" si="31"/>
        <v>0</v>
      </c>
      <c r="F172" s="66">
        <f t="shared" si="32"/>
        <v>0</v>
      </c>
      <c r="G172" s="66">
        <f t="shared" si="33"/>
        <v>0</v>
      </c>
      <c r="H172" s="66">
        <f t="shared" si="34"/>
        <v>0</v>
      </c>
      <c r="I172" s="66">
        <f t="shared" si="35"/>
        <v>0</v>
      </c>
      <c r="J172" s="66">
        <f t="shared" si="36"/>
        <v>0</v>
      </c>
      <c r="K172" s="66">
        <f t="shared" ca="1" si="37"/>
        <v>4.4441076022062202E-2</v>
      </c>
      <c r="L172" s="66">
        <f t="shared" ca="1" si="38"/>
        <v>1.9750092379987121E-3</v>
      </c>
      <c r="M172" s="66">
        <f t="shared" ca="1" si="39"/>
        <v>1.6604853344732828E-3</v>
      </c>
      <c r="N172" s="66">
        <f t="shared" ca="1" si="40"/>
        <v>6.4404658359647161E-3</v>
      </c>
      <c r="O172" s="66">
        <f t="shared" ca="1" si="41"/>
        <v>0.18830957625129793</v>
      </c>
      <c r="P172" s="16">
        <f t="shared" ca="1" si="42"/>
        <v>-4.4441076022062202E-2</v>
      </c>
    </row>
    <row r="173" spans="3:20" x14ac:dyDescent="0.2">
      <c r="D173" s="65">
        <f t="shared" si="30"/>
        <v>0</v>
      </c>
      <c r="E173" s="65">
        <f t="shared" si="31"/>
        <v>0</v>
      </c>
      <c r="F173" s="66">
        <f t="shared" si="32"/>
        <v>0</v>
      </c>
      <c r="G173" s="66">
        <f t="shared" si="33"/>
        <v>0</v>
      </c>
      <c r="H173" s="66">
        <f t="shared" si="34"/>
        <v>0</v>
      </c>
      <c r="I173" s="66">
        <f t="shared" si="35"/>
        <v>0</v>
      </c>
      <c r="J173" s="66">
        <f t="shared" si="36"/>
        <v>0</v>
      </c>
      <c r="K173" s="66">
        <f t="shared" ca="1" si="37"/>
        <v>4.4441076022062202E-2</v>
      </c>
      <c r="L173" s="66">
        <f t="shared" ca="1" si="38"/>
        <v>1.9750092379987121E-3</v>
      </c>
      <c r="M173" s="66">
        <f t="shared" ca="1" si="39"/>
        <v>1.6604853344732828E-3</v>
      </c>
      <c r="N173" s="66">
        <f t="shared" ca="1" si="40"/>
        <v>6.4404658359647161E-3</v>
      </c>
      <c r="O173" s="66">
        <f t="shared" ca="1" si="41"/>
        <v>0.18830957625129793</v>
      </c>
      <c r="P173" s="16">
        <f t="shared" ca="1" si="42"/>
        <v>-4.4441076022062202E-2</v>
      </c>
    </row>
    <row r="174" spans="3:20" x14ac:dyDescent="0.2">
      <c r="D174" s="65">
        <f t="shared" si="30"/>
        <v>0</v>
      </c>
      <c r="E174" s="65">
        <f t="shared" si="31"/>
        <v>0</v>
      </c>
      <c r="F174" s="66">
        <f t="shared" si="32"/>
        <v>0</v>
      </c>
      <c r="G174" s="66">
        <f t="shared" si="33"/>
        <v>0</v>
      </c>
      <c r="H174" s="66">
        <f t="shared" si="34"/>
        <v>0</v>
      </c>
      <c r="I174" s="66">
        <f t="shared" si="35"/>
        <v>0</v>
      </c>
      <c r="J174" s="66">
        <f t="shared" si="36"/>
        <v>0</v>
      </c>
      <c r="K174" s="66">
        <f t="shared" ca="1" si="37"/>
        <v>4.4441076022062202E-2</v>
      </c>
      <c r="L174" s="66">
        <f t="shared" ca="1" si="38"/>
        <v>1.9750092379987121E-3</v>
      </c>
      <c r="M174" s="66">
        <f t="shared" ca="1" si="39"/>
        <v>1.6604853344732828E-3</v>
      </c>
      <c r="N174" s="66">
        <f t="shared" ca="1" si="40"/>
        <v>6.4404658359647161E-3</v>
      </c>
      <c r="O174" s="66">
        <f t="shared" ca="1" si="41"/>
        <v>0.18830957625129793</v>
      </c>
      <c r="P174" s="16">
        <f t="shared" ca="1" si="42"/>
        <v>-4.4441076022062202E-2</v>
      </c>
    </row>
    <row r="175" spans="3:20" x14ac:dyDescent="0.2">
      <c r="D175" s="65">
        <f t="shared" si="30"/>
        <v>0</v>
      </c>
      <c r="E175" s="65">
        <f t="shared" si="31"/>
        <v>0</v>
      </c>
      <c r="F175" s="66">
        <f t="shared" si="32"/>
        <v>0</v>
      </c>
      <c r="G175" s="66">
        <f t="shared" si="33"/>
        <v>0</v>
      </c>
      <c r="H175" s="66">
        <f t="shared" si="34"/>
        <v>0</v>
      </c>
      <c r="I175" s="66">
        <f t="shared" si="35"/>
        <v>0</v>
      </c>
      <c r="J175" s="66">
        <f t="shared" si="36"/>
        <v>0</v>
      </c>
      <c r="K175" s="66">
        <f t="shared" ca="1" si="37"/>
        <v>4.4441076022062202E-2</v>
      </c>
      <c r="L175" s="66">
        <f t="shared" ca="1" si="38"/>
        <v>1.9750092379987121E-3</v>
      </c>
      <c r="M175" s="66">
        <f t="shared" ca="1" si="39"/>
        <v>1.6604853344732828E-3</v>
      </c>
      <c r="N175" s="66">
        <f t="shared" ca="1" si="40"/>
        <v>6.4404658359647161E-3</v>
      </c>
      <c r="O175" s="66">
        <f t="shared" ca="1" si="41"/>
        <v>0.18830957625129793</v>
      </c>
      <c r="P175" s="16">
        <f t="shared" ca="1" si="42"/>
        <v>-4.4441076022062202E-2</v>
      </c>
    </row>
    <row r="176" spans="3:20" x14ac:dyDescent="0.2">
      <c r="D176" s="65">
        <f t="shared" si="30"/>
        <v>0</v>
      </c>
      <c r="E176" s="65">
        <f t="shared" si="31"/>
        <v>0</v>
      </c>
      <c r="F176" s="66">
        <f t="shared" si="32"/>
        <v>0</v>
      </c>
      <c r="G176" s="66">
        <f t="shared" si="33"/>
        <v>0</v>
      </c>
      <c r="H176" s="66">
        <f t="shared" si="34"/>
        <v>0</v>
      </c>
      <c r="I176" s="66">
        <f t="shared" si="35"/>
        <v>0</v>
      </c>
      <c r="J176" s="66">
        <f t="shared" si="36"/>
        <v>0</v>
      </c>
      <c r="K176" s="66">
        <f t="shared" ca="1" si="37"/>
        <v>4.4441076022062202E-2</v>
      </c>
      <c r="L176" s="66">
        <f t="shared" ca="1" si="38"/>
        <v>1.9750092379987121E-3</v>
      </c>
      <c r="M176" s="66">
        <f t="shared" ca="1" si="39"/>
        <v>1.6604853344732828E-3</v>
      </c>
      <c r="N176" s="66">
        <f t="shared" ca="1" si="40"/>
        <v>6.4404658359647161E-3</v>
      </c>
      <c r="O176" s="66">
        <f t="shared" ca="1" si="41"/>
        <v>0.18830957625129793</v>
      </c>
      <c r="P176" s="16">
        <f t="shared" ca="1" si="42"/>
        <v>-4.4441076022062202E-2</v>
      </c>
    </row>
    <row r="177" spans="4:16" x14ac:dyDescent="0.2">
      <c r="D177" s="65">
        <f t="shared" si="30"/>
        <v>0</v>
      </c>
      <c r="E177" s="65">
        <f t="shared" si="31"/>
        <v>0</v>
      </c>
      <c r="F177" s="66">
        <f t="shared" si="32"/>
        <v>0</v>
      </c>
      <c r="G177" s="66">
        <f t="shared" si="33"/>
        <v>0</v>
      </c>
      <c r="H177" s="66">
        <f t="shared" si="34"/>
        <v>0</v>
      </c>
      <c r="I177" s="66">
        <f t="shared" si="35"/>
        <v>0</v>
      </c>
      <c r="J177" s="66">
        <f t="shared" si="36"/>
        <v>0</v>
      </c>
      <c r="K177" s="66">
        <f t="shared" ca="1" si="37"/>
        <v>4.4441076022062202E-2</v>
      </c>
      <c r="L177" s="66">
        <f t="shared" ca="1" si="38"/>
        <v>1.9750092379987121E-3</v>
      </c>
      <c r="M177" s="66">
        <f t="shared" ca="1" si="39"/>
        <v>1.6604853344732828E-3</v>
      </c>
      <c r="N177" s="66">
        <f t="shared" ca="1" si="40"/>
        <v>6.4404658359647161E-3</v>
      </c>
      <c r="O177" s="66">
        <f t="shared" ca="1" si="41"/>
        <v>0.18830957625129793</v>
      </c>
      <c r="P177" s="16">
        <f t="shared" ca="1" si="42"/>
        <v>-4.4441076022062202E-2</v>
      </c>
    </row>
    <row r="178" spans="4:16" x14ac:dyDescent="0.2">
      <c r="D178" s="65">
        <f t="shared" si="30"/>
        <v>0</v>
      </c>
      <c r="E178" s="65">
        <f t="shared" si="31"/>
        <v>0</v>
      </c>
      <c r="F178" s="66">
        <f t="shared" si="32"/>
        <v>0</v>
      </c>
      <c r="G178" s="66">
        <f t="shared" si="33"/>
        <v>0</v>
      </c>
      <c r="H178" s="66">
        <f t="shared" si="34"/>
        <v>0</v>
      </c>
      <c r="I178" s="66">
        <f t="shared" si="35"/>
        <v>0</v>
      </c>
      <c r="J178" s="66">
        <f t="shared" si="36"/>
        <v>0</v>
      </c>
      <c r="K178" s="66">
        <f t="shared" ca="1" si="37"/>
        <v>4.4441076022062202E-2</v>
      </c>
      <c r="L178" s="66">
        <f t="shared" ca="1" si="38"/>
        <v>1.9750092379987121E-3</v>
      </c>
      <c r="M178" s="66">
        <f t="shared" ca="1" si="39"/>
        <v>1.6604853344732828E-3</v>
      </c>
      <c r="N178" s="66">
        <f t="shared" ca="1" si="40"/>
        <v>6.4404658359647161E-3</v>
      </c>
      <c r="O178" s="66">
        <f t="shared" ca="1" si="41"/>
        <v>0.18830957625129793</v>
      </c>
      <c r="P178" s="16">
        <f t="shared" ca="1" si="42"/>
        <v>-4.4441076022062202E-2</v>
      </c>
    </row>
    <row r="179" spans="4:16" x14ac:dyDescent="0.2">
      <c r="D179" s="65">
        <f t="shared" si="30"/>
        <v>0</v>
      </c>
      <c r="E179" s="65">
        <f t="shared" si="31"/>
        <v>0</v>
      </c>
      <c r="F179" s="66">
        <f t="shared" si="32"/>
        <v>0</v>
      </c>
      <c r="G179" s="66">
        <f t="shared" si="33"/>
        <v>0</v>
      </c>
      <c r="H179" s="66">
        <f t="shared" si="34"/>
        <v>0</v>
      </c>
      <c r="I179" s="66">
        <f t="shared" si="35"/>
        <v>0</v>
      </c>
      <c r="J179" s="66">
        <f t="shared" si="36"/>
        <v>0</v>
      </c>
      <c r="K179" s="66">
        <f t="shared" ca="1" si="37"/>
        <v>4.4441076022062202E-2</v>
      </c>
      <c r="L179" s="66">
        <f t="shared" ca="1" si="38"/>
        <v>1.9750092379987121E-3</v>
      </c>
      <c r="M179" s="66">
        <f t="shared" ca="1" si="39"/>
        <v>1.6604853344732828E-3</v>
      </c>
      <c r="N179" s="66">
        <f t="shared" ca="1" si="40"/>
        <v>6.4404658359647161E-3</v>
      </c>
      <c r="O179" s="66">
        <f t="shared" ca="1" si="41"/>
        <v>0.18830957625129793</v>
      </c>
      <c r="P179" s="16">
        <f t="shared" ca="1" si="42"/>
        <v>-4.4441076022062202E-2</v>
      </c>
    </row>
    <row r="180" spans="4:16" x14ac:dyDescent="0.2">
      <c r="D180" s="65">
        <f t="shared" si="30"/>
        <v>0</v>
      </c>
      <c r="E180" s="65">
        <f t="shared" si="31"/>
        <v>0</v>
      </c>
      <c r="F180" s="66">
        <f t="shared" si="32"/>
        <v>0</v>
      </c>
      <c r="G180" s="66">
        <f t="shared" si="33"/>
        <v>0</v>
      </c>
      <c r="H180" s="66">
        <f t="shared" si="34"/>
        <v>0</v>
      </c>
      <c r="I180" s="66">
        <f t="shared" si="35"/>
        <v>0</v>
      </c>
      <c r="J180" s="66">
        <f t="shared" si="36"/>
        <v>0</v>
      </c>
      <c r="K180" s="66">
        <f t="shared" ca="1" si="37"/>
        <v>4.4441076022062202E-2</v>
      </c>
      <c r="L180" s="66">
        <f t="shared" ca="1" si="38"/>
        <v>1.9750092379987121E-3</v>
      </c>
      <c r="M180" s="66">
        <f t="shared" ca="1" si="39"/>
        <v>1.6604853344732828E-3</v>
      </c>
      <c r="N180" s="66">
        <f t="shared" ca="1" si="40"/>
        <v>6.4404658359647161E-3</v>
      </c>
      <c r="O180" s="66">
        <f t="shared" ca="1" si="41"/>
        <v>0.18830957625129793</v>
      </c>
      <c r="P180" s="16">
        <f t="shared" ca="1" si="42"/>
        <v>-4.4441076022062202E-2</v>
      </c>
    </row>
    <row r="181" spans="4:16" x14ac:dyDescent="0.2">
      <c r="D181" s="65">
        <f t="shared" si="30"/>
        <v>0</v>
      </c>
      <c r="E181" s="65">
        <f t="shared" si="31"/>
        <v>0</v>
      </c>
      <c r="F181" s="66">
        <f t="shared" si="32"/>
        <v>0</v>
      </c>
      <c r="G181" s="66">
        <f t="shared" si="33"/>
        <v>0</v>
      </c>
      <c r="H181" s="66">
        <f t="shared" si="34"/>
        <v>0</v>
      </c>
      <c r="I181" s="66">
        <f t="shared" si="35"/>
        <v>0</v>
      </c>
      <c r="J181" s="66">
        <f t="shared" si="36"/>
        <v>0</v>
      </c>
      <c r="K181" s="66">
        <f t="shared" ca="1" si="37"/>
        <v>4.4441076022062202E-2</v>
      </c>
      <c r="L181" s="66">
        <f t="shared" ca="1" si="38"/>
        <v>1.9750092379987121E-3</v>
      </c>
      <c r="M181" s="66">
        <f t="shared" ca="1" si="39"/>
        <v>1.6604853344732828E-3</v>
      </c>
      <c r="N181" s="66">
        <f t="shared" ca="1" si="40"/>
        <v>6.4404658359647161E-3</v>
      </c>
      <c r="O181" s="66">
        <f t="shared" ca="1" si="41"/>
        <v>0.18830957625129793</v>
      </c>
      <c r="P181" s="16">
        <f t="shared" ca="1" si="42"/>
        <v>-4.4441076022062202E-2</v>
      </c>
    </row>
    <row r="182" spans="4:16" x14ac:dyDescent="0.2">
      <c r="D182" s="65">
        <f t="shared" si="30"/>
        <v>0</v>
      </c>
      <c r="E182" s="65">
        <f t="shared" si="31"/>
        <v>0</v>
      </c>
      <c r="F182" s="66">
        <f t="shared" si="32"/>
        <v>0</v>
      </c>
      <c r="G182" s="66">
        <f t="shared" si="33"/>
        <v>0</v>
      </c>
      <c r="H182" s="66">
        <f t="shared" si="34"/>
        <v>0</v>
      </c>
      <c r="I182" s="66">
        <f t="shared" si="35"/>
        <v>0</v>
      </c>
      <c r="J182" s="66">
        <f t="shared" si="36"/>
        <v>0</v>
      </c>
      <c r="K182" s="66">
        <f t="shared" ca="1" si="37"/>
        <v>4.4441076022062202E-2</v>
      </c>
      <c r="L182" s="66">
        <f t="shared" ca="1" si="38"/>
        <v>1.9750092379987121E-3</v>
      </c>
      <c r="M182" s="66">
        <f t="shared" ca="1" si="39"/>
        <v>1.6604853344732828E-3</v>
      </c>
      <c r="N182" s="66">
        <f t="shared" ca="1" si="40"/>
        <v>6.4404658359647161E-3</v>
      </c>
      <c r="O182" s="66">
        <f t="shared" ca="1" si="41"/>
        <v>0.18830957625129793</v>
      </c>
      <c r="P182" s="16">
        <f t="shared" ca="1" si="42"/>
        <v>-4.4441076022062202E-2</v>
      </c>
    </row>
    <row r="183" spans="4:16" x14ac:dyDescent="0.2">
      <c r="D183" s="65">
        <f t="shared" si="30"/>
        <v>0</v>
      </c>
      <c r="E183" s="65">
        <f t="shared" si="31"/>
        <v>0</v>
      </c>
      <c r="F183" s="66">
        <f t="shared" si="32"/>
        <v>0</v>
      </c>
      <c r="G183" s="66">
        <f t="shared" si="33"/>
        <v>0</v>
      </c>
      <c r="H183" s="66">
        <f t="shared" si="34"/>
        <v>0</v>
      </c>
      <c r="I183" s="66">
        <f t="shared" si="35"/>
        <v>0</v>
      </c>
      <c r="J183" s="66">
        <f t="shared" si="36"/>
        <v>0</v>
      </c>
      <c r="K183" s="66">
        <f t="shared" ca="1" si="37"/>
        <v>4.4441076022062202E-2</v>
      </c>
      <c r="L183" s="66">
        <f t="shared" ca="1" si="38"/>
        <v>1.9750092379987121E-3</v>
      </c>
      <c r="M183" s="66">
        <f t="shared" ca="1" si="39"/>
        <v>1.6604853344732828E-3</v>
      </c>
      <c r="N183" s="66">
        <f t="shared" ca="1" si="40"/>
        <v>6.4404658359647161E-3</v>
      </c>
      <c r="O183" s="66">
        <f t="shared" ca="1" si="41"/>
        <v>0.18830957625129793</v>
      </c>
      <c r="P183" s="16">
        <f t="shared" ca="1" si="42"/>
        <v>-4.4441076022062202E-2</v>
      </c>
    </row>
    <row r="184" spans="4:16" x14ac:dyDescent="0.2">
      <c r="D184" s="65">
        <f t="shared" si="30"/>
        <v>0</v>
      </c>
      <c r="E184" s="65">
        <f t="shared" si="31"/>
        <v>0</v>
      </c>
      <c r="F184" s="66">
        <f t="shared" si="32"/>
        <v>0</v>
      </c>
      <c r="G184" s="66">
        <f t="shared" si="33"/>
        <v>0</v>
      </c>
      <c r="H184" s="66">
        <f t="shared" si="34"/>
        <v>0</v>
      </c>
      <c r="I184" s="66">
        <f t="shared" si="35"/>
        <v>0</v>
      </c>
      <c r="J184" s="66">
        <f t="shared" si="36"/>
        <v>0</v>
      </c>
      <c r="K184" s="66">
        <f t="shared" ca="1" si="37"/>
        <v>4.4441076022062202E-2</v>
      </c>
      <c r="L184" s="66">
        <f t="shared" ca="1" si="38"/>
        <v>1.9750092379987121E-3</v>
      </c>
      <c r="M184" s="66">
        <f t="shared" ca="1" si="39"/>
        <v>1.6604853344732828E-3</v>
      </c>
      <c r="N184" s="66">
        <f t="shared" ca="1" si="40"/>
        <v>6.4404658359647161E-3</v>
      </c>
      <c r="O184" s="66">
        <f t="shared" ca="1" si="41"/>
        <v>0.18830957625129793</v>
      </c>
      <c r="P184" s="16">
        <f t="shared" ca="1" si="42"/>
        <v>-4.4441076022062202E-2</v>
      </c>
    </row>
    <row r="185" spans="4:16" x14ac:dyDescent="0.2">
      <c r="D185" s="65">
        <f t="shared" si="30"/>
        <v>0</v>
      </c>
      <c r="E185" s="65">
        <f t="shared" si="31"/>
        <v>0</v>
      </c>
      <c r="F185" s="66">
        <f t="shared" si="32"/>
        <v>0</v>
      </c>
      <c r="G185" s="66">
        <f t="shared" si="33"/>
        <v>0</v>
      </c>
      <c r="H185" s="66">
        <f t="shared" si="34"/>
        <v>0</v>
      </c>
      <c r="I185" s="66">
        <f t="shared" si="35"/>
        <v>0</v>
      </c>
      <c r="J185" s="66">
        <f t="shared" si="36"/>
        <v>0</v>
      </c>
      <c r="K185" s="66">
        <f t="shared" ca="1" si="37"/>
        <v>4.4441076022062202E-2</v>
      </c>
      <c r="L185" s="66">
        <f t="shared" ca="1" si="38"/>
        <v>1.9750092379987121E-3</v>
      </c>
      <c r="M185" s="66">
        <f t="shared" ca="1" si="39"/>
        <v>1.6604853344732828E-3</v>
      </c>
      <c r="N185" s="66">
        <f t="shared" ca="1" si="40"/>
        <v>6.4404658359647161E-3</v>
      </c>
      <c r="O185" s="66">
        <f t="shared" ca="1" si="41"/>
        <v>0.18830957625129793</v>
      </c>
      <c r="P185" s="16">
        <f t="shared" ca="1" si="42"/>
        <v>-4.4441076022062202E-2</v>
      </c>
    </row>
    <row r="186" spans="4:16" x14ac:dyDescent="0.2">
      <c r="D186" s="65">
        <f t="shared" si="30"/>
        <v>0</v>
      </c>
      <c r="E186" s="65">
        <f t="shared" si="31"/>
        <v>0</v>
      </c>
      <c r="F186" s="66">
        <f t="shared" si="32"/>
        <v>0</v>
      </c>
      <c r="G186" s="66">
        <f t="shared" si="33"/>
        <v>0</v>
      </c>
      <c r="H186" s="66">
        <f t="shared" si="34"/>
        <v>0</v>
      </c>
      <c r="I186" s="66">
        <f t="shared" si="35"/>
        <v>0</v>
      </c>
      <c r="J186" s="66">
        <f t="shared" si="36"/>
        <v>0</v>
      </c>
      <c r="K186" s="66">
        <f t="shared" ca="1" si="37"/>
        <v>4.4441076022062202E-2</v>
      </c>
      <c r="L186" s="66">
        <f t="shared" ca="1" si="38"/>
        <v>1.9750092379987121E-3</v>
      </c>
      <c r="M186" s="66">
        <f t="shared" ca="1" si="39"/>
        <v>1.6604853344732828E-3</v>
      </c>
      <c r="N186" s="66">
        <f t="shared" ca="1" si="40"/>
        <v>6.4404658359647161E-3</v>
      </c>
      <c r="O186" s="66">
        <f t="shared" ca="1" si="41"/>
        <v>0.18830957625129793</v>
      </c>
      <c r="P186" s="16">
        <f t="shared" ca="1" si="42"/>
        <v>-4.4441076022062202E-2</v>
      </c>
    </row>
    <row r="187" spans="4:16" x14ac:dyDescent="0.2">
      <c r="D187" s="65">
        <f t="shared" si="30"/>
        <v>0</v>
      </c>
      <c r="E187" s="65">
        <f t="shared" si="31"/>
        <v>0</v>
      </c>
      <c r="F187" s="66">
        <f t="shared" si="32"/>
        <v>0</v>
      </c>
      <c r="G187" s="66">
        <f t="shared" si="33"/>
        <v>0</v>
      </c>
      <c r="H187" s="66">
        <f t="shared" si="34"/>
        <v>0</v>
      </c>
      <c r="I187" s="66">
        <f t="shared" si="35"/>
        <v>0</v>
      </c>
      <c r="J187" s="66">
        <f t="shared" si="36"/>
        <v>0</v>
      </c>
      <c r="K187" s="66">
        <f t="shared" ca="1" si="37"/>
        <v>4.4441076022062202E-2</v>
      </c>
      <c r="L187" s="66">
        <f t="shared" ca="1" si="38"/>
        <v>1.9750092379987121E-3</v>
      </c>
      <c r="M187" s="66">
        <f t="shared" ca="1" si="39"/>
        <v>1.6604853344732828E-3</v>
      </c>
      <c r="N187" s="66">
        <f t="shared" ca="1" si="40"/>
        <v>6.4404658359647161E-3</v>
      </c>
      <c r="O187" s="66">
        <f t="shared" ca="1" si="41"/>
        <v>0.18830957625129793</v>
      </c>
      <c r="P187" s="16">
        <f t="shared" ca="1" si="42"/>
        <v>-4.4441076022062202E-2</v>
      </c>
    </row>
    <row r="188" spans="4:16" x14ac:dyDescent="0.2">
      <c r="D188" s="65">
        <f t="shared" si="30"/>
        <v>0</v>
      </c>
      <c r="E188" s="65">
        <f t="shared" si="31"/>
        <v>0</v>
      </c>
      <c r="F188" s="66">
        <f t="shared" si="32"/>
        <v>0</v>
      </c>
      <c r="G188" s="66">
        <f t="shared" si="33"/>
        <v>0</v>
      </c>
      <c r="H188" s="66">
        <f t="shared" si="34"/>
        <v>0</v>
      </c>
      <c r="I188" s="66">
        <f t="shared" si="35"/>
        <v>0</v>
      </c>
      <c r="J188" s="66">
        <f t="shared" si="36"/>
        <v>0</v>
      </c>
      <c r="K188" s="66">
        <f t="shared" ca="1" si="37"/>
        <v>4.4441076022062202E-2</v>
      </c>
      <c r="L188" s="66">
        <f t="shared" ca="1" si="38"/>
        <v>1.9750092379987121E-3</v>
      </c>
      <c r="M188" s="66">
        <f t="shared" ca="1" si="39"/>
        <v>1.6604853344732828E-3</v>
      </c>
      <c r="N188" s="66">
        <f t="shared" ca="1" si="40"/>
        <v>6.4404658359647161E-3</v>
      </c>
      <c r="O188" s="66">
        <f t="shared" ca="1" si="41"/>
        <v>0.18830957625129793</v>
      </c>
      <c r="P188" s="16">
        <f t="shared" ca="1" si="42"/>
        <v>-4.4441076022062202E-2</v>
      </c>
    </row>
    <row r="189" spans="4:16" x14ac:dyDescent="0.2">
      <c r="D189" s="65">
        <f t="shared" si="30"/>
        <v>0</v>
      </c>
      <c r="E189" s="65">
        <f t="shared" si="31"/>
        <v>0</v>
      </c>
      <c r="F189" s="66">
        <f t="shared" si="32"/>
        <v>0</v>
      </c>
      <c r="G189" s="66">
        <f t="shared" si="33"/>
        <v>0</v>
      </c>
      <c r="H189" s="66">
        <f t="shared" si="34"/>
        <v>0</v>
      </c>
      <c r="I189" s="66">
        <f t="shared" si="35"/>
        <v>0</v>
      </c>
      <c r="J189" s="66">
        <f t="shared" si="36"/>
        <v>0</v>
      </c>
      <c r="K189" s="66">
        <f t="shared" ca="1" si="37"/>
        <v>4.4441076022062202E-2</v>
      </c>
      <c r="L189" s="66">
        <f t="shared" ca="1" si="38"/>
        <v>1.9750092379987121E-3</v>
      </c>
      <c r="M189" s="66">
        <f t="shared" ca="1" si="39"/>
        <v>1.6604853344732828E-3</v>
      </c>
      <c r="N189" s="66">
        <f t="shared" ca="1" si="40"/>
        <v>6.4404658359647161E-3</v>
      </c>
      <c r="O189" s="66">
        <f t="shared" ca="1" si="41"/>
        <v>0.18830957625129793</v>
      </c>
      <c r="P189" s="16">
        <f t="shared" ca="1" si="42"/>
        <v>-4.4441076022062202E-2</v>
      </c>
    </row>
    <row r="190" spans="4:16" x14ac:dyDescent="0.2">
      <c r="D190" s="65">
        <f t="shared" si="30"/>
        <v>0</v>
      </c>
      <c r="E190" s="65">
        <f t="shared" si="31"/>
        <v>0</v>
      </c>
      <c r="F190" s="66">
        <f t="shared" si="32"/>
        <v>0</v>
      </c>
      <c r="G190" s="66">
        <f t="shared" si="33"/>
        <v>0</v>
      </c>
      <c r="H190" s="66">
        <f t="shared" si="34"/>
        <v>0</v>
      </c>
      <c r="I190" s="66">
        <f t="shared" si="35"/>
        <v>0</v>
      </c>
      <c r="J190" s="66">
        <f t="shared" si="36"/>
        <v>0</v>
      </c>
      <c r="K190" s="66">
        <f t="shared" ca="1" si="37"/>
        <v>4.4441076022062202E-2</v>
      </c>
      <c r="L190" s="66">
        <f t="shared" ca="1" si="38"/>
        <v>1.9750092379987121E-3</v>
      </c>
      <c r="M190" s="66">
        <f t="shared" ca="1" si="39"/>
        <v>1.6604853344732828E-3</v>
      </c>
      <c r="N190" s="66">
        <f t="shared" ca="1" si="40"/>
        <v>6.4404658359647161E-3</v>
      </c>
      <c r="O190" s="66">
        <f t="shared" ca="1" si="41"/>
        <v>0.18830957625129793</v>
      </c>
      <c r="P190" s="16">
        <f t="shared" ca="1" si="42"/>
        <v>-4.4441076022062202E-2</v>
      </c>
    </row>
    <row r="191" spans="4:16" x14ac:dyDescent="0.2">
      <c r="D191" s="65">
        <f t="shared" si="30"/>
        <v>0</v>
      </c>
      <c r="E191" s="65">
        <f t="shared" si="31"/>
        <v>0</v>
      </c>
      <c r="F191" s="66">
        <f t="shared" si="32"/>
        <v>0</v>
      </c>
      <c r="G191" s="66">
        <f t="shared" si="33"/>
        <v>0</v>
      </c>
      <c r="H191" s="66">
        <f t="shared" si="34"/>
        <v>0</v>
      </c>
      <c r="I191" s="66">
        <f t="shared" si="35"/>
        <v>0</v>
      </c>
      <c r="J191" s="66">
        <f t="shared" si="36"/>
        <v>0</v>
      </c>
      <c r="K191" s="66">
        <f t="shared" ca="1" si="37"/>
        <v>4.4441076022062202E-2</v>
      </c>
      <c r="L191" s="66">
        <f t="shared" ca="1" si="38"/>
        <v>1.9750092379987121E-3</v>
      </c>
      <c r="M191" s="66">
        <f t="shared" ca="1" si="39"/>
        <v>1.6604853344732828E-3</v>
      </c>
      <c r="N191" s="66">
        <f t="shared" ca="1" si="40"/>
        <v>6.4404658359647161E-3</v>
      </c>
      <c r="O191" s="66">
        <f t="shared" ca="1" si="41"/>
        <v>0.18830957625129793</v>
      </c>
      <c r="P191" s="16">
        <f t="shared" ca="1" si="42"/>
        <v>-4.4441076022062202E-2</v>
      </c>
    </row>
    <row r="192" spans="4:16" x14ac:dyDescent="0.2">
      <c r="D192" s="65">
        <f t="shared" si="30"/>
        <v>0</v>
      </c>
      <c r="E192" s="65">
        <f t="shared" si="31"/>
        <v>0</v>
      </c>
      <c r="F192" s="66">
        <f t="shared" si="32"/>
        <v>0</v>
      </c>
      <c r="G192" s="66">
        <f t="shared" si="33"/>
        <v>0</v>
      </c>
      <c r="H192" s="66">
        <f t="shared" si="34"/>
        <v>0</v>
      </c>
      <c r="I192" s="66">
        <f t="shared" si="35"/>
        <v>0</v>
      </c>
      <c r="J192" s="66">
        <f t="shared" si="36"/>
        <v>0</v>
      </c>
      <c r="K192" s="66">
        <f t="shared" ca="1" si="37"/>
        <v>4.4441076022062202E-2</v>
      </c>
      <c r="L192" s="66">
        <f t="shared" ca="1" si="38"/>
        <v>1.9750092379987121E-3</v>
      </c>
      <c r="M192" s="66">
        <f t="shared" ca="1" si="39"/>
        <v>1.6604853344732828E-3</v>
      </c>
      <c r="N192" s="66">
        <f t="shared" ca="1" si="40"/>
        <v>6.4404658359647161E-3</v>
      </c>
      <c r="O192" s="66">
        <f t="shared" ca="1" si="41"/>
        <v>0.18830957625129793</v>
      </c>
      <c r="P192" s="16">
        <f t="shared" ca="1" si="42"/>
        <v>-4.4441076022062202E-2</v>
      </c>
    </row>
    <row r="193" spans="4:16" x14ac:dyDescent="0.2">
      <c r="D193" s="65">
        <f t="shared" si="30"/>
        <v>0</v>
      </c>
      <c r="E193" s="65">
        <f t="shared" si="31"/>
        <v>0</v>
      </c>
      <c r="F193" s="66">
        <f t="shared" si="32"/>
        <v>0</v>
      </c>
      <c r="G193" s="66">
        <f t="shared" si="33"/>
        <v>0</v>
      </c>
      <c r="H193" s="66">
        <f t="shared" si="34"/>
        <v>0</v>
      </c>
      <c r="I193" s="66">
        <f t="shared" si="35"/>
        <v>0</v>
      </c>
      <c r="J193" s="66">
        <f t="shared" si="36"/>
        <v>0</v>
      </c>
      <c r="K193" s="66">
        <f t="shared" ca="1" si="37"/>
        <v>4.4441076022062202E-2</v>
      </c>
      <c r="L193" s="66">
        <f t="shared" ca="1" si="38"/>
        <v>1.9750092379987121E-3</v>
      </c>
      <c r="M193" s="66">
        <f t="shared" ca="1" si="39"/>
        <v>1.6604853344732828E-3</v>
      </c>
      <c r="N193" s="66">
        <f t="shared" ca="1" si="40"/>
        <v>6.4404658359647161E-3</v>
      </c>
      <c r="O193" s="66">
        <f t="shared" ca="1" si="41"/>
        <v>0.18830957625129793</v>
      </c>
      <c r="P193" s="16">
        <f t="shared" ca="1" si="42"/>
        <v>-4.4441076022062202E-2</v>
      </c>
    </row>
    <row r="194" spans="4:16" x14ac:dyDescent="0.2">
      <c r="D194" s="65">
        <f t="shared" si="30"/>
        <v>0</v>
      </c>
      <c r="E194" s="65">
        <f t="shared" si="31"/>
        <v>0</v>
      </c>
      <c r="F194" s="66">
        <f t="shared" si="32"/>
        <v>0</v>
      </c>
      <c r="G194" s="66">
        <f t="shared" si="33"/>
        <v>0</v>
      </c>
      <c r="H194" s="66">
        <f t="shared" si="34"/>
        <v>0</v>
      </c>
      <c r="I194" s="66">
        <f t="shared" si="35"/>
        <v>0</v>
      </c>
      <c r="J194" s="66">
        <f t="shared" si="36"/>
        <v>0</v>
      </c>
      <c r="K194" s="66">
        <f t="shared" ca="1" si="37"/>
        <v>4.4441076022062202E-2</v>
      </c>
      <c r="L194" s="66">
        <f t="shared" ca="1" si="38"/>
        <v>1.9750092379987121E-3</v>
      </c>
      <c r="M194" s="66">
        <f t="shared" ca="1" si="39"/>
        <v>1.6604853344732828E-3</v>
      </c>
      <c r="N194" s="66">
        <f t="shared" ca="1" si="40"/>
        <v>6.4404658359647161E-3</v>
      </c>
      <c r="O194" s="66">
        <f t="shared" ca="1" si="41"/>
        <v>0.18830957625129793</v>
      </c>
      <c r="P194" s="16">
        <f t="shared" ca="1" si="42"/>
        <v>-4.4441076022062202E-2</v>
      </c>
    </row>
    <row r="195" spans="4:16" x14ac:dyDescent="0.2">
      <c r="D195" s="65">
        <f t="shared" si="30"/>
        <v>0</v>
      </c>
      <c r="E195" s="65">
        <f t="shared" si="31"/>
        <v>0</v>
      </c>
      <c r="F195" s="66">
        <f t="shared" si="32"/>
        <v>0</v>
      </c>
      <c r="G195" s="66">
        <f t="shared" si="33"/>
        <v>0</v>
      </c>
      <c r="H195" s="66">
        <f t="shared" si="34"/>
        <v>0</v>
      </c>
      <c r="I195" s="66">
        <f t="shared" si="35"/>
        <v>0</v>
      </c>
      <c r="J195" s="66">
        <f t="shared" si="36"/>
        <v>0</v>
      </c>
      <c r="K195" s="66">
        <f t="shared" ca="1" si="37"/>
        <v>4.4441076022062202E-2</v>
      </c>
      <c r="L195" s="66">
        <f t="shared" ca="1" si="38"/>
        <v>1.9750092379987121E-3</v>
      </c>
      <c r="M195" s="66">
        <f t="shared" ca="1" si="39"/>
        <v>1.6604853344732828E-3</v>
      </c>
      <c r="N195" s="66">
        <f t="shared" ca="1" si="40"/>
        <v>6.4404658359647161E-3</v>
      </c>
      <c r="O195" s="66">
        <f t="shared" ca="1" si="41"/>
        <v>0.18830957625129793</v>
      </c>
      <c r="P195" s="16">
        <f t="shared" ca="1" si="42"/>
        <v>-4.4441076022062202E-2</v>
      </c>
    </row>
    <row r="196" spans="4:16" x14ac:dyDescent="0.2">
      <c r="D196" s="65">
        <f t="shared" si="30"/>
        <v>0</v>
      </c>
      <c r="E196" s="65">
        <f t="shared" si="31"/>
        <v>0</v>
      </c>
      <c r="F196" s="66">
        <f t="shared" si="32"/>
        <v>0</v>
      </c>
      <c r="G196" s="66">
        <f t="shared" si="33"/>
        <v>0</v>
      </c>
      <c r="H196" s="66">
        <f t="shared" si="34"/>
        <v>0</v>
      </c>
      <c r="I196" s="66">
        <f t="shared" si="35"/>
        <v>0</v>
      </c>
      <c r="J196" s="66">
        <f t="shared" si="36"/>
        <v>0</v>
      </c>
      <c r="K196" s="66">
        <f t="shared" ca="1" si="37"/>
        <v>4.4441076022062202E-2</v>
      </c>
      <c r="L196" s="66">
        <f t="shared" ca="1" si="38"/>
        <v>1.9750092379987121E-3</v>
      </c>
      <c r="M196" s="66">
        <f t="shared" ca="1" si="39"/>
        <v>1.6604853344732828E-3</v>
      </c>
      <c r="N196" s="66">
        <f t="shared" ca="1" si="40"/>
        <v>6.4404658359647161E-3</v>
      </c>
      <c r="O196" s="66">
        <f t="shared" ca="1" si="41"/>
        <v>0.18830957625129793</v>
      </c>
      <c r="P196" s="16">
        <f t="shared" ca="1" si="42"/>
        <v>-4.4441076022062202E-2</v>
      </c>
    </row>
    <row r="197" spans="4:16" x14ac:dyDescent="0.2">
      <c r="D197" s="65">
        <f t="shared" si="30"/>
        <v>0</v>
      </c>
      <c r="E197" s="65">
        <f t="shared" si="31"/>
        <v>0</v>
      </c>
      <c r="F197" s="66">
        <f t="shared" si="32"/>
        <v>0</v>
      </c>
      <c r="G197" s="66">
        <f t="shared" si="33"/>
        <v>0</v>
      </c>
      <c r="H197" s="66">
        <f t="shared" si="34"/>
        <v>0</v>
      </c>
      <c r="I197" s="66">
        <f t="shared" si="35"/>
        <v>0</v>
      </c>
      <c r="J197" s="66">
        <f t="shared" si="36"/>
        <v>0</v>
      </c>
      <c r="K197" s="66">
        <f t="shared" ca="1" si="37"/>
        <v>4.4441076022062202E-2</v>
      </c>
      <c r="L197" s="66">
        <f t="shared" ca="1" si="38"/>
        <v>1.9750092379987121E-3</v>
      </c>
      <c r="M197" s="66">
        <f t="shared" ca="1" si="39"/>
        <v>1.6604853344732828E-3</v>
      </c>
      <c r="N197" s="66">
        <f t="shared" ca="1" si="40"/>
        <v>6.4404658359647161E-3</v>
      </c>
      <c r="O197" s="66">
        <f t="shared" ca="1" si="41"/>
        <v>0.18830957625129793</v>
      </c>
      <c r="P197" s="16">
        <f t="shared" ca="1" si="42"/>
        <v>-4.4441076022062202E-2</v>
      </c>
    </row>
    <row r="198" spans="4:16" x14ac:dyDescent="0.2">
      <c r="D198" s="65">
        <f t="shared" si="30"/>
        <v>0</v>
      </c>
      <c r="E198" s="65">
        <f t="shared" si="31"/>
        <v>0</v>
      </c>
      <c r="F198" s="66">
        <f t="shared" si="32"/>
        <v>0</v>
      </c>
      <c r="G198" s="66">
        <f t="shared" si="33"/>
        <v>0</v>
      </c>
      <c r="H198" s="66">
        <f t="shared" si="34"/>
        <v>0</v>
      </c>
      <c r="I198" s="66">
        <f t="shared" si="35"/>
        <v>0</v>
      </c>
      <c r="J198" s="66">
        <f t="shared" si="36"/>
        <v>0</v>
      </c>
      <c r="K198" s="66">
        <f t="shared" ca="1" si="37"/>
        <v>4.4441076022062202E-2</v>
      </c>
      <c r="L198" s="66">
        <f t="shared" ca="1" si="38"/>
        <v>1.9750092379987121E-3</v>
      </c>
      <c r="M198" s="66">
        <f t="shared" ca="1" si="39"/>
        <v>1.6604853344732828E-3</v>
      </c>
      <c r="N198" s="66">
        <f t="shared" ca="1" si="40"/>
        <v>6.4404658359647161E-3</v>
      </c>
      <c r="O198" s="66">
        <f t="shared" ca="1" si="41"/>
        <v>0.18830957625129793</v>
      </c>
      <c r="P198" s="16">
        <f t="shared" ca="1" si="42"/>
        <v>-4.4441076022062202E-2</v>
      </c>
    </row>
    <row r="199" spans="4:16" x14ac:dyDescent="0.2">
      <c r="D199" s="65">
        <f t="shared" si="30"/>
        <v>0</v>
      </c>
      <c r="E199" s="65">
        <f t="shared" si="31"/>
        <v>0</v>
      </c>
      <c r="F199" s="66">
        <f t="shared" si="32"/>
        <v>0</v>
      </c>
      <c r="G199" s="66">
        <f t="shared" si="33"/>
        <v>0</v>
      </c>
      <c r="H199" s="66">
        <f t="shared" si="34"/>
        <v>0</v>
      </c>
      <c r="I199" s="66">
        <f t="shared" si="35"/>
        <v>0</v>
      </c>
      <c r="J199" s="66">
        <f t="shared" si="36"/>
        <v>0</v>
      </c>
      <c r="K199" s="66">
        <f t="shared" ca="1" si="37"/>
        <v>4.4441076022062202E-2</v>
      </c>
      <c r="L199" s="66">
        <f t="shared" ca="1" si="38"/>
        <v>1.9750092379987121E-3</v>
      </c>
      <c r="M199" s="66">
        <f t="shared" ca="1" si="39"/>
        <v>1.6604853344732828E-3</v>
      </c>
      <c r="N199" s="66">
        <f t="shared" ca="1" si="40"/>
        <v>6.4404658359647161E-3</v>
      </c>
      <c r="O199" s="66">
        <f t="shared" ca="1" si="41"/>
        <v>0.18830957625129793</v>
      </c>
      <c r="P199" s="16">
        <f t="shared" ca="1" si="42"/>
        <v>-4.4441076022062202E-2</v>
      </c>
    </row>
    <row r="200" spans="4:16" x14ac:dyDescent="0.2">
      <c r="D200" s="65">
        <f t="shared" si="30"/>
        <v>0</v>
      </c>
      <c r="E200" s="65">
        <f t="shared" si="31"/>
        <v>0</v>
      </c>
      <c r="F200" s="66">
        <f t="shared" si="32"/>
        <v>0</v>
      </c>
      <c r="G200" s="66">
        <f t="shared" si="33"/>
        <v>0</v>
      </c>
      <c r="H200" s="66">
        <f t="shared" si="34"/>
        <v>0</v>
      </c>
      <c r="I200" s="66">
        <f t="shared" si="35"/>
        <v>0</v>
      </c>
      <c r="J200" s="66">
        <f t="shared" si="36"/>
        <v>0</v>
      </c>
      <c r="K200" s="66">
        <f t="shared" ca="1" si="37"/>
        <v>4.4441076022062202E-2</v>
      </c>
      <c r="L200" s="66">
        <f t="shared" ca="1" si="38"/>
        <v>1.9750092379987121E-3</v>
      </c>
      <c r="M200" s="66">
        <f t="shared" ca="1" si="39"/>
        <v>1.6604853344732828E-3</v>
      </c>
      <c r="N200" s="66">
        <f t="shared" ca="1" si="40"/>
        <v>6.4404658359647161E-3</v>
      </c>
      <c r="O200" s="66">
        <f t="shared" ca="1" si="41"/>
        <v>0.18830957625129793</v>
      </c>
      <c r="P200" s="16">
        <f t="shared" ca="1" si="42"/>
        <v>-4.4441076022062202E-2</v>
      </c>
    </row>
    <row r="201" spans="4:16" x14ac:dyDescent="0.2">
      <c r="D201" s="65">
        <f t="shared" si="30"/>
        <v>0</v>
      </c>
      <c r="E201" s="65">
        <f t="shared" si="31"/>
        <v>0</v>
      </c>
      <c r="F201" s="66">
        <f t="shared" si="32"/>
        <v>0</v>
      </c>
      <c r="G201" s="66">
        <f t="shared" si="33"/>
        <v>0</v>
      </c>
      <c r="H201" s="66">
        <f t="shared" si="34"/>
        <v>0</v>
      </c>
      <c r="I201" s="66">
        <f t="shared" si="35"/>
        <v>0</v>
      </c>
      <c r="J201" s="66">
        <f t="shared" si="36"/>
        <v>0</v>
      </c>
      <c r="K201" s="66">
        <f t="shared" ca="1" si="37"/>
        <v>4.4441076022062202E-2</v>
      </c>
      <c r="L201" s="66">
        <f t="shared" ca="1" si="38"/>
        <v>1.9750092379987121E-3</v>
      </c>
      <c r="M201" s="66">
        <f t="shared" ca="1" si="39"/>
        <v>1.6604853344732828E-3</v>
      </c>
      <c r="N201" s="66">
        <f t="shared" ca="1" si="40"/>
        <v>6.4404658359647161E-3</v>
      </c>
      <c r="O201" s="66">
        <f t="shared" ca="1" si="41"/>
        <v>0.18830957625129793</v>
      </c>
      <c r="P201" s="16">
        <f t="shared" ca="1" si="42"/>
        <v>-4.4441076022062202E-2</v>
      </c>
    </row>
    <row r="202" spans="4:16" x14ac:dyDescent="0.2">
      <c r="D202" s="65">
        <f t="shared" si="30"/>
        <v>0</v>
      </c>
      <c r="E202" s="65">
        <f t="shared" si="31"/>
        <v>0</v>
      </c>
      <c r="F202" s="66">
        <f t="shared" si="32"/>
        <v>0</v>
      </c>
      <c r="G202" s="66">
        <f t="shared" si="33"/>
        <v>0</v>
      </c>
      <c r="H202" s="66">
        <f t="shared" si="34"/>
        <v>0</v>
      </c>
      <c r="I202" s="66">
        <f t="shared" si="35"/>
        <v>0</v>
      </c>
      <c r="J202" s="66">
        <f t="shared" si="36"/>
        <v>0</v>
      </c>
      <c r="K202" s="66">
        <f t="shared" ca="1" si="37"/>
        <v>4.4441076022062202E-2</v>
      </c>
      <c r="L202" s="66">
        <f t="shared" ca="1" si="38"/>
        <v>1.9750092379987121E-3</v>
      </c>
      <c r="M202" s="66">
        <f t="shared" ca="1" si="39"/>
        <v>1.6604853344732828E-3</v>
      </c>
      <c r="N202" s="66">
        <f t="shared" ca="1" si="40"/>
        <v>6.4404658359647161E-3</v>
      </c>
      <c r="O202" s="66">
        <f t="shared" ca="1" si="41"/>
        <v>0.18830957625129793</v>
      </c>
      <c r="P202" s="16">
        <f t="shared" ca="1" si="42"/>
        <v>-4.4441076022062202E-2</v>
      </c>
    </row>
    <row r="203" spans="4:16" x14ac:dyDescent="0.2">
      <c r="D203" s="65">
        <f t="shared" si="30"/>
        <v>0</v>
      </c>
      <c r="E203" s="65">
        <f t="shared" si="31"/>
        <v>0</v>
      </c>
      <c r="F203" s="66">
        <f t="shared" si="32"/>
        <v>0</v>
      </c>
      <c r="G203" s="66">
        <f t="shared" si="33"/>
        <v>0</v>
      </c>
      <c r="H203" s="66">
        <f t="shared" si="34"/>
        <v>0</v>
      </c>
      <c r="I203" s="66">
        <f t="shared" si="35"/>
        <v>0</v>
      </c>
      <c r="J203" s="66">
        <f t="shared" si="36"/>
        <v>0</v>
      </c>
      <c r="K203" s="66">
        <f t="shared" ca="1" si="37"/>
        <v>4.4441076022062202E-2</v>
      </c>
      <c r="L203" s="66">
        <f t="shared" ca="1" si="38"/>
        <v>1.9750092379987121E-3</v>
      </c>
      <c r="M203" s="66">
        <f t="shared" ca="1" si="39"/>
        <v>1.6604853344732828E-3</v>
      </c>
      <c r="N203" s="66">
        <f t="shared" ca="1" si="40"/>
        <v>6.4404658359647161E-3</v>
      </c>
      <c r="O203" s="66">
        <f t="shared" ca="1" si="41"/>
        <v>0.18830957625129793</v>
      </c>
      <c r="P203" s="16">
        <f t="shared" ca="1" si="42"/>
        <v>-4.4441076022062202E-2</v>
      </c>
    </row>
    <row r="204" spans="4:16" x14ac:dyDescent="0.2">
      <c r="D204" s="65">
        <f t="shared" si="30"/>
        <v>0</v>
      </c>
      <c r="E204" s="65">
        <f t="shared" si="31"/>
        <v>0</v>
      </c>
      <c r="F204" s="66">
        <f t="shared" si="32"/>
        <v>0</v>
      </c>
      <c r="G204" s="66">
        <f t="shared" si="33"/>
        <v>0</v>
      </c>
      <c r="H204" s="66">
        <f t="shared" si="34"/>
        <v>0</v>
      </c>
      <c r="I204" s="66">
        <f t="shared" si="35"/>
        <v>0</v>
      </c>
      <c r="J204" s="66">
        <f t="shared" si="36"/>
        <v>0</v>
      </c>
      <c r="K204" s="66">
        <f t="shared" ca="1" si="37"/>
        <v>4.4441076022062202E-2</v>
      </c>
      <c r="L204" s="66">
        <f t="shared" ca="1" si="38"/>
        <v>1.9750092379987121E-3</v>
      </c>
      <c r="M204" s="66">
        <f t="shared" ca="1" si="39"/>
        <v>1.6604853344732828E-3</v>
      </c>
      <c r="N204" s="66">
        <f t="shared" ca="1" si="40"/>
        <v>6.4404658359647161E-3</v>
      </c>
      <c r="O204" s="66">
        <f t="shared" ca="1" si="41"/>
        <v>0.18830957625129793</v>
      </c>
      <c r="P204" s="16">
        <f t="shared" ca="1" si="42"/>
        <v>-4.4441076022062202E-2</v>
      </c>
    </row>
    <row r="205" spans="4:16" x14ac:dyDescent="0.2">
      <c r="D205" s="65">
        <f t="shared" si="30"/>
        <v>0</v>
      </c>
      <c r="E205" s="65">
        <f t="shared" si="31"/>
        <v>0</v>
      </c>
      <c r="F205" s="66">
        <f t="shared" si="32"/>
        <v>0</v>
      </c>
      <c r="G205" s="66">
        <f t="shared" si="33"/>
        <v>0</v>
      </c>
      <c r="H205" s="66">
        <f t="shared" si="34"/>
        <v>0</v>
      </c>
      <c r="I205" s="66">
        <f t="shared" si="35"/>
        <v>0</v>
      </c>
      <c r="J205" s="66">
        <f t="shared" si="36"/>
        <v>0</v>
      </c>
      <c r="K205" s="66">
        <f t="shared" ca="1" si="37"/>
        <v>4.4441076022062202E-2</v>
      </c>
      <c r="L205" s="66">
        <f t="shared" ca="1" si="38"/>
        <v>1.9750092379987121E-3</v>
      </c>
      <c r="M205" s="66">
        <f t="shared" ca="1" si="39"/>
        <v>1.6604853344732828E-3</v>
      </c>
      <c r="N205" s="66">
        <f t="shared" ca="1" si="40"/>
        <v>6.4404658359647161E-3</v>
      </c>
      <c r="O205" s="66">
        <f t="shared" ca="1" si="41"/>
        <v>0.18830957625129793</v>
      </c>
      <c r="P205" s="16">
        <f t="shared" ca="1" si="42"/>
        <v>-4.4441076022062202E-2</v>
      </c>
    </row>
    <row r="206" spans="4:16" x14ac:dyDescent="0.2">
      <c r="D206" s="65">
        <f t="shared" si="30"/>
        <v>0</v>
      </c>
      <c r="E206" s="65">
        <f t="shared" si="31"/>
        <v>0</v>
      </c>
      <c r="F206" s="66">
        <f t="shared" si="32"/>
        <v>0</v>
      </c>
      <c r="G206" s="66">
        <f t="shared" si="33"/>
        <v>0</v>
      </c>
      <c r="H206" s="66">
        <f t="shared" si="34"/>
        <v>0</v>
      </c>
      <c r="I206" s="66">
        <f t="shared" si="35"/>
        <v>0</v>
      </c>
      <c r="J206" s="66">
        <f t="shared" si="36"/>
        <v>0</v>
      </c>
      <c r="K206" s="66">
        <f t="shared" ca="1" si="37"/>
        <v>4.4441076022062202E-2</v>
      </c>
      <c r="L206" s="66">
        <f t="shared" ca="1" si="38"/>
        <v>1.9750092379987121E-3</v>
      </c>
      <c r="M206" s="66">
        <f t="shared" ca="1" si="39"/>
        <v>1.6604853344732828E-3</v>
      </c>
      <c r="N206" s="66">
        <f t="shared" ca="1" si="40"/>
        <v>6.4404658359647161E-3</v>
      </c>
      <c r="O206" s="66">
        <f t="shared" ca="1" si="41"/>
        <v>0.18830957625129793</v>
      </c>
      <c r="P206" s="16">
        <f t="shared" ca="1" si="42"/>
        <v>-4.4441076022062202E-2</v>
      </c>
    </row>
    <row r="207" spans="4:16" x14ac:dyDescent="0.2">
      <c r="D207" s="65">
        <f t="shared" si="30"/>
        <v>0</v>
      </c>
      <c r="E207" s="65">
        <f t="shared" si="31"/>
        <v>0</v>
      </c>
      <c r="F207" s="66">
        <f t="shared" si="32"/>
        <v>0</v>
      </c>
      <c r="G207" s="66">
        <f t="shared" si="33"/>
        <v>0</v>
      </c>
      <c r="H207" s="66">
        <f t="shared" si="34"/>
        <v>0</v>
      </c>
      <c r="I207" s="66">
        <f t="shared" si="35"/>
        <v>0</v>
      </c>
      <c r="J207" s="66">
        <f t="shared" si="36"/>
        <v>0</v>
      </c>
      <c r="K207" s="66">
        <f t="shared" ca="1" si="37"/>
        <v>4.4441076022062202E-2</v>
      </c>
      <c r="L207" s="66">
        <f t="shared" ca="1" si="38"/>
        <v>1.9750092379987121E-3</v>
      </c>
      <c r="M207" s="66">
        <f t="shared" ca="1" si="39"/>
        <v>1.6604853344732828E-3</v>
      </c>
      <c r="N207" s="66">
        <f t="shared" ca="1" si="40"/>
        <v>6.4404658359647161E-3</v>
      </c>
      <c r="O207" s="66">
        <f t="shared" ca="1" si="41"/>
        <v>0.18830957625129793</v>
      </c>
      <c r="P207" s="16">
        <f t="shared" ca="1" si="42"/>
        <v>-4.4441076022062202E-2</v>
      </c>
    </row>
    <row r="208" spans="4:16" x14ac:dyDescent="0.2">
      <c r="D208" s="65">
        <f t="shared" si="30"/>
        <v>0</v>
      </c>
      <c r="E208" s="65">
        <f t="shared" si="31"/>
        <v>0</v>
      </c>
      <c r="F208" s="66">
        <f t="shared" si="32"/>
        <v>0</v>
      </c>
      <c r="G208" s="66">
        <f t="shared" si="33"/>
        <v>0</v>
      </c>
      <c r="H208" s="66">
        <f t="shared" si="34"/>
        <v>0</v>
      </c>
      <c r="I208" s="66">
        <f t="shared" si="35"/>
        <v>0</v>
      </c>
      <c r="J208" s="66">
        <f t="shared" si="36"/>
        <v>0</v>
      </c>
      <c r="K208" s="66">
        <f t="shared" ca="1" si="37"/>
        <v>4.4441076022062202E-2</v>
      </c>
      <c r="L208" s="66">
        <f t="shared" ca="1" si="38"/>
        <v>1.9750092379987121E-3</v>
      </c>
      <c r="M208" s="66">
        <f t="shared" ca="1" si="39"/>
        <v>1.6604853344732828E-3</v>
      </c>
      <c r="N208" s="66">
        <f t="shared" ca="1" si="40"/>
        <v>6.4404658359647161E-3</v>
      </c>
      <c r="O208" s="66">
        <f t="shared" ca="1" si="41"/>
        <v>0.18830957625129793</v>
      </c>
      <c r="P208" s="16">
        <f t="shared" ca="1" si="42"/>
        <v>-4.4441076022062202E-2</v>
      </c>
    </row>
    <row r="209" spans="4:16" x14ac:dyDescent="0.2">
      <c r="D209" s="65">
        <f t="shared" si="30"/>
        <v>0</v>
      </c>
      <c r="E209" s="65">
        <f t="shared" si="31"/>
        <v>0</v>
      </c>
      <c r="F209" s="66">
        <f t="shared" si="32"/>
        <v>0</v>
      </c>
      <c r="G209" s="66">
        <f t="shared" si="33"/>
        <v>0</v>
      </c>
      <c r="H209" s="66">
        <f t="shared" si="34"/>
        <v>0</v>
      </c>
      <c r="I209" s="66">
        <f t="shared" si="35"/>
        <v>0</v>
      </c>
      <c r="J209" s="66">
        <f t="shared" si="36"/>
        <v>0</v>
      </c>
      <c r="K209" s="66">
        <f t="shared" ca="1" si="37"/>
        <v>4.4441076022062202E-2</v>
      </c>
      <c r="L209" s="66">
        <f t="shared" ca="1" si="38"/>
        <v>1.9750092379987121E-3</v>
      </c>
      <c r="M209" s="66">
        <f t="shared" ca="1" si="39"/>
        <v>1.6604853344732828E-3</v>
      </c>
      <c r="N209" s="66">
        <f t="shared" ca="1" si="40"/>
        <v>6.4404658359647161E-3</v>
      </c>
      <c r="O209" s="66">
        <f t="shared" ca="1" si="41"/>
        <v>0.18830957625129793</v>
      </c>
      <c r="P209" s="16">
        <f t="shared" ca="1" si="42"/>
        <v>-4.4441076022062202E-2</v>
      </c>
    </row>
    <row r="210" spans="4:16" x14ac:dyDescent="0.2">
      <c r="D210" s="65">
        <f t="shared" si="30"/>
        <v>0</v>
      </c>
      <c r="E210" s="65">
        <f t="shared" si="31"/>
        <v>0</v>
      </c>
      <c r="F210" s="66">
        <f t="shared" si="32"/>
        <v>0</v>
      </c>
      <c r="G210" s="66">
        <f t="shared" si="33"/>
        <v>0</v>
      </c>
      <c r="H210" s="66">
        <f t="shared" si="34"/>
        <v>0</v>
      </c>
      <c r="I210" s="66">
        <f t="shared" si="35"/>
        <v>0</v>
      </c>
      <c r="J210" s="66">
        <f t="shared" si="36"/>
        <v>0</v>
      </c>
      <c r="K210" s="66">
        <f t="shared" ca="1" si="37"/>
        <v>4.4441076022062202E-2</v>
      </c>
      <c r="L210" s="66">
        <f t="shared" ca="1" si="38"/>
        <v>1.9750092379987121E-3</v>
      </c>
      <c r="M210" s="66">
        <f t="shared" ca="1" si="39"/>
        <v>1.6604853344732828E-3</v>
      </c>
      <c r="N210" s="66">
        <f t="shared" ca="1" si="40"/>
        <v>6.4404658359647161E-3</v>
      </c>
      <c r="O210" s="66">
        <f t="shared" ca="1" si="41"/>
        <v>0.18830957625129793</v>
      </c>
      <c r="P210" s="16">
        <f t="shared" ca="1" si="42"/>
        <v>-4.4441076022062202E-2</v>
      </c>
    </row>
    <row r="211" spans="4:16" x14ac:dyDescent="0.2">
      <c r="D211" s="65">
        <f t="shared" si="30"/>
        <v>0</v>
      </c>
      <c r="E211" s="65">
        <f t="shared" si="31"/>
        <v>0</v>
      </c>
      <c r="F211" s="66">
        <f t="shared" si="32"/>
        <v>0</v>
      </c>
      <c r="G211" s="66">
        <f t="shared" si="33"/>
        <v>0</v>
      </c>
      <c r="H211" s="66">
        <f t="shared" si="34"/>
        <v>0</v>
      </c>
      <c r="I211" s="66">
        <f t="shared" si="35"/>
        <v>0</v>
      </c>
      <c r="J211" s="66">
        <f t="shared" si="36"/>
        <v>0</v>
      </c>
      <c r="K211" s="66">
        <f t="shared" ca="1" si="37"/>
        <v>4.4441076022062202E-2</v>
      </c>
      <c r="L211" s="66">
        <f t="shared" ca="1" si="38"/>
        <v>1.9750092379987121E-3</v>
      </c>
      <c r="M211" s="66">
        <f t="shared" ca="1" si="39"/>
        <v>1.6604853344732828E-3</v>
      </c>
      <c r="N211" s="66">
        <f t="shared" ca="1" si="40"/>
        <v>6.4404658359647161E-3</v>
      </c>
      <c r="O211" s="66">
        <f t="shared" ca="1" si="41"/>
        <v>0.18830957625129793</v>
      </c>
      <c r="P211" s="16">
        <f t="shared" ca="1" si="42"/>
        <v>-4.4441076022062202E-2</v>
      </c>
    </row>
    <row r="212" spans="4:16" x14ac:dyDescent="0.2">
      <c r="D212" s="65">
        <f t="shared" ref="D212:D275" si="43">A212/A$18</f>
        <v>0</v>
      </c>
      <c r="E212" s="65">
        <f t="shared" ref="E212:E275" si="44">B212/B$18</f>
        <v>0</v>
      </c>
      <c r="F212" s="66">
        <f t="shared" ref="F212:F275" si="45">D212*D212</f>
        <v>0</v>
      </c>
      <c r="G212" s="66">
        <f t="shared" ref="G212:G275" si="46">D212*F212</f>
        <v>0</v>
      </c>
      <c r="H212" s="66">
        <f t="shared" ref="H212:H275" si="47">F212*F212</f>
        <v>0</v>
      </c>
      <c r="I212" s="66">
        <f t="shared" ref="I212:I275" si="48">E212*D212</f>
        <v>0</v>
      </c>
      <c r="J212" s="66">
        <f t="shared" ref="J212:J275" si="49">I212*D212</f>
        <v>0</v>
      </c>
      <c r="K212" s="66">
        <f t="shared" ref="K212:K275" ca="1" si="50">+E$4+E$5*D212+E$6*D212^2</f>
        <v>4.4441076022062202E-2</v>
      </c>
      <c r="L212" s="66">
        <f t="shared" ref="L212:L275" ca="1" si="51">+(K212-E212)^2</f>
        <v>1.9750092379987121E-3</v>
      </c>
      <c r="M212" s="66">
        <f t="shared" ref="M212:M275" ca="1" si="52">(M$1-M$2*D212+M$3*F212)^2</f>
        <v>1.6604853344732828E-3</v>
      </c>
      <c r="N212" s="66">
        <f t="shared" ref="N212:N275" ca="1" si="53">(-M$2+M$4*D212-M$5*F212)^2</f>
        <v>6.4404658359647161E-3</v>
      </c>
      <c r="O212" s="66">
        <f t="shared" ref="O212:O275" ca="1" si="54">+(M$3-D212*M$5+F212*M$6)^2</f>
        <v>0.18830957625129793</v>
      </c>
      <c r="P212" s="16">
        <f t="shared" ref="P212:P275" ca="1" si="55">+E212-K212</f>
        <v>-4.4441076022062202E-2</v>
      </c>
    </row>
    <row r="213" spans="4:16" x14ac:dyDescent="0.2">
      <c r="D213" s="65">
        <f t="shared" si="43"/>
        <v>0</v>
      </c>
      <c r="E213" s="65">
        <f t="shared" si="44"/>
        <v>0</v>
      </c>
      <c r="F213" s="66">
        <f t="shared" si="45"/>
        <v>0</v>
      </c>
      <c r="G213" s="66">
        <f t="shared" si="46"/>
        <v>0</v>
      </c>
      <c r="H213" s="66">
        <f t="shared" si="47"/>
        <v>0</v>
      </c>
      <c r="I213" s="66">
        <f t="shared" si="48"/>
        <v>0</v>
      </c>
      <c r="J213" s="66">
        <f t="shared" si="49"/>
        <v>0</v>
      </c>
      <c r="K213" s="66">
        <f t="shared" ca="1" si="50"/>
        <v>4.4441076022062202E-2</v>
      </c>
      <c r="L213" s="66">
        <f t="shared" ca="1" si="51"/>
        <v>1.9750092379987121E-3</v>
      </c>
      <c r="M213" s="66">
        <f t="shared" ca="1" si="52"/>
        <v>1.6604853344732828E-3</v>
      </c>
      <c r="N213" s="66">
        <f t="shared" ca="1" si="53"/>
        <v>6.4404658359647161E-3</v>
      </c>
      <c r="O213" s="66">
        <f t="shared" ca="1" si="54"/>
        <v>0.18830957625129793</v>
      </c>
      <c r="P213" s="16">
        <f t="shared" ca="1" si="55"/>
        <v>-4.4441076022062202E-2</v>
      </c>
    </row>
    <row r="214" spans="4:16" x14ac:dyDescent="0.2">
      <c r="D214" s="65">
        <f t="shared" si="43"/>
        <v>0</v>
      </c>
      <c r="E214" s="65">
        <f t="shared" si="44"/>
        <v>0</v>
      </c>
      <c r="F214" s="66">
        <f t="shared" si="45"/>
        <v>0</v>
      </c>
      <c r="G214" s="66">
        <f t="shared" si="46"/>
        <v>0</v>
      </c>
      <c r="H214" s="66">
        <f t="shared" si="47"/>
        <v>0</v>
      </c>
      <c r="I214" s="66">
        <f t="shared" si="48"/>
        <v>0</v>
      </c>
      <c r="J214" s="66">
        <f t="shared" si="49"/>
        <v>0</v>
      </c>
      <c r="K214" s="66">
        <f t="shared" ca="1" si="50"/>
        <v>4.4441076022062202E-2</v>
      </c>
      <c r="L214" s="66">
        <f t="shared" ca="1" si="51"/>
        <v>1.9750092379987121E-3</v>
      </c>
      <c r="M214" s="66">
        <f t="shared" ca="1" si="52"/>
        <v>1.6604853344732828E-3</v>
      </c>
      <c r="N214" s="66">
        <f t="shared" ca="1" si="53"/>
        <v>6.4404658359647161E-3</v>
      </c>
      <c r="O214" s="66">
        <f t="shared" ca="1" si="54"/>
        <v>0.18830957625129793</v>
      </c>
      <c r="P214" s="16">
        <f t="shared" ca="1" si="55"/>
        <v>-4.4441076022062202E-2</v>
      </c>
    </row>
    <row r="215" spans="4:16" x14ac:dyDescent="0.2">
      <c r="D215" s="65">
        <f t="shared" si="43"/>
        <v>0</v>
      </c>
      <c r="E215" s="65">
        <f t="shared" si="44"/>
        <v>0</v>
      </c>
      <c r="F215" s="66">
        <f t="shared" si="45"/>
        <v>0</v>
      </c>
      <c r="G215" s="66">
        <f t="shared" si="46"/>
        <v>0</v>
      </c>
      <c r="H215" s="66">
        <f t="shared" si="47"/>
        <v>0</v>
      </c>
      <c r="I215" s="66">
        <f t="shared" si="48"/>
        <v>0</v>
      </c>
      <c r="J215" s="66">
        <f t="shared" si="49"/>
        <v>0</v>
      </c>
      <c r="K215" s="66">
        <f t="shared" ca="1" si="50"/>
        <v>4.4441076022062202E-2</v>
      </c>
      <c r="L215" s="66">
        <f t="shared" ca="1" si="51"/>
        <v>1.9750092379987121E-3</v>
      </c>
      <c r="M215" s="66">
        <f t="shared" ca="1" si="52"/>
        <v>1.6604853344732828E-3</v>
      </c>
      <c r="N215" s="66">
        <f t="shared" ca="1" si="53"/>
        <v>6.4404658359647161E-3</v>
      </c>
      <c r="O215" s="66">
        <f t="shared" ca="1" si="54"/>
        <v>0.18830957625129793</v>
      </c>
      <c r="P215" s="16">
        <f t="shared" ca="1" si="55"/>
        <v>-4.4441076022062202E-2</v>
      </c>
    </row>
    <row r="216" spans="4:16" x14ac:dyDescent="0.2">
      <c r="D216" s="65">
        <f t="shared" si="43"/>
        <v>0</v>
      </c>
      <c r="E216" s="65">
        <f t="shared" si="44"/>
        <v>0</v>
      </c>
      <c r="F216" s="66">
        <f t="shared" si="45"/>
        <v>0</v>
      </c>
      <c r="G216" s="66">
        <f t="shared" si="46"/>
        <v>0</v>
      </c>
      <c r="H216" s="66">
        <f t="shared" si="47"/>
        <v>0</v>
      </c>
      <c r="I216" s="66">
        <f t="shared" si="48"/>
        <v>0</v>
      </c>
      <c r="J216" s="66">
        <f t="shared" si="49"/>
        <v>0</v>
      </c>
      <c r="K216" s="66">
        <f t="shared" ca="1" si="50"/>
        <v>4.4441076022062202E-2</v>
      </c>
      <c r="L216" s="66">
        <f t="shared" ca="1" si="51"/>
        <v>1.9750092379987121E-3</v>
      </c>
      <c r="M216" s="66">
        <f t="shared" ca="1" si="52"/>
        <v>1.6604853344732828E-3</v>
      </c>
      <c r="N216" s="66">
        <f t="shared" ca="1" si="53"/>
        <v>6.4404658359647161E-3</v>
      </c>
      <c r="O216" s="66">
        <f t="shared" ca="1" si="54"/>
        <v>0.18830957625129793</v>
      </c>
      <c r="P216" s="16">
        <f t="shared" ca="1" si="55"/>
        <v>-4.4441076022062202E-2</v>
      </c>
    </row>
    <row r="217" spans="4:16" x14ac:dyDescent="0.2">
      <c r="D217" s="65">
        <f t="shared" si="43"/>
        <v>0</v>
      </c>
      <c r="E217" s="65">
        <f t="shared" si="44"/>
        <v>0</v>
      </c>
      <c r="F217" s="66">
        <f t="shared" si="45"/>
        <v>0</v>
      </c>
      <c r="G217" s="66">
        <f t="shared" si="46"/>
        <v>0</v>
      </c>
      <c r="H217" s="66">
        <f t="shared" si="47"/>
        <v>0</v>
      </c>
      <c r="I217" s="66">
        <f t="shared" si="48"/>
        <v>0</v>
      </c>
      <c r="J217" s="66">
        <f t="shared" si="49"/>
        <v>0</v>
      </c>
      <c r="K217" s="66">
        <f t="shared" ca="1" si="50"/>
        <v>4.4441076022062202E-2</v>
      </c>
      <c r="L217" s="66">
        <f t="shared" ca="1" si="51"/>
        <v>1.9750092379987121E-3</v>
      </c>
      <c r="M217" s="66">
        <f t="shared" ca="1" si="52"/>
        <v>1.6604853344732828E-3</v>
      </c>
      <c r="N217" s="66">
        <f t="shared" ca="1" si="53"/>
        <v>6.4404658359647161E-3</v>
      </c>
      <c r="O217" s="66">
        <f t="shared" ca="1" si="54"/>
        <v>0.18830957625129793</v>
      </c>
      <c r="P217" s="16">
        <f t="shared" ca="1" si="55"/>
        <v>-4.4441076022062202E-2</v>
      </c>
    </row>
    <row r="218" spans="4:16" x14ac:dyDescent="0.2">
      <c r="D218" s="65">
        <f t="shared" si="43"/>
        <v>0</v>
      </c>
      <c r="E218" s="65">
        <f t="shared" si="44"/>
        <v>0</v>
      </c>
      <c r="F218" s="66">
        <f t="shared" si="45"/>
        <v>0</v>
      </c>
      <c r="G218" s="66">
        <f t="shared" si="46"/>
        <v>0</v>
      </c>
      <c r="H218" s="66">
        <f t="shared" si="47"/>
        <v>0</v>
      </c>
      <c r="I218" s="66">
        <f t="shared" si="48"/>
        <v>0</v>
      </c>
      <c r="J218" s="66">
        <f t="shared" si="49"/>
        <v>0</v>
      </c>
      <c r="K218" s="66">
        <f t="shared" ca="1" si="50"/>
        <v>4.4441076022062202E-2</v>
      </c>
      <c r="L218" s="66">
        <f t="shared" ca="1" si="51"/>
        <v>1.9750092379987121E-3</v>
      </c>
      <c r="M218" s="66">
        <f t="shared" ca="1" si="52"/>
        <v>1.6604853344732828E-3</v>
      </c>
      <c r="N218" s="66">
        <f t="shared" ca="1" si="53"/>
        <v>6.4404658359647161E-3</v>
      </c>
      <c r="O218" s="66">
        <f t="shared" ca="1" si="54"/>
        <v>0.18830957625129793</v>
      </c>
      <c r="P218" s="16">
        <f t="shared" ca="1" si="55"/>
        <v>-4.4441076022062202E-2</v>
      </c>
    </row>
    <row r="219" spans="4:16" x14ac:dyDescent="0.2">
      <c r="D219" s="65">
        <f t="shared" si="43"/>
        <v>0</v>
      </c>
      <c r="E219" s="65">
        <f t="shared" si="44"/>
        <v>0</v>
      </c>
      <c r="F219" s="66">
        <f t="shared" si="45"/>
        <v>0</v>
      </c>
      <c r="G219" s="66">
        <f t="shared" si="46"/>
        <v>0</v>
      </c>
      <c r="H219" s="66">
        <f t="shared" si="47"/>
        <v>0</v>
      </c>
      <c r="I219" s="66">
        <f t="shared" si="48"/>
        <v>0</v>
      </c>
      <c r="J219" s="66">
        <f t="shared" si="49"/>
        <v>0</v>
      </c>
      <c r="K219" s="66">
        <f t="shared" ca="1" si="50"/>
        <v>4.4441076022062202E-2</v>
      </c>
      <c r="L219" s="66">
        <f t="shared" ca="1" si="51"/>
        <v>1.9750092379987121E-3</v>
      </c>
      <c r="M219" s="66">
        <f t="shared" ca="1" si="52"/>
        <v>1.6604853344732828E-3</v>
      </c>
      <c r="N219" s="66">
        <f t="shared" ca="1" si="53"/>
        <v>6.4404658359647161E-3</v>
      </c>
      <c r="O219" s="66">
        <f t="shared" ca="1" si="54"/>
        <v>0.18830957625129793</v>
      </c>
      <c r="P219" s="16">
        <f t="shared" ca="1" si="55"/>
        <v>-4.4441076022062202E-2</v>
      </c>
    </row>
    <row r="220" spans="4:16" x14ac:dyDescent="0.2">
      <c r="D220" s="65">
        <f t="shared" si="43"/>
        <v>0</v>
      </c>
      <c r="E220" s="65">
        <f t="shared" si="44"/>
        <v>0</v>
      </c>
      <c r="F220" s="66">
        <f t="shared" si="45"/>
        <v>0</v>
      </c>
      <c r="G220" s="66">
        <f t="shared" si="46"/>
        <v>0</v>
      </c>
      <c r="H220" s="66">
        <f t="shared" si="47"/>
        <v>0</v>
      </c>
      <c r="I220" s="66">
        <f t="shared" si="48"/>
        <v>0</v>
      </c>
      <c r="J220" s="66">
        <f t="shared" si="49"/>
        <v>0</v>
      </c>
      <c r="K220" s="66">
        <f t="shared" ca="1" si="50"/>
        <v>4.4441076022062202E-2</v>
      </c>
      <c r="L220" s="66">
        <f t="shared" ca="1" si="51"/>
        <v>1.9750092379987121E-3</v>
      </c>
      <c r="M220" s="66">
        <f t="shared" ca="1" si="52"/>
        <v>1.6604853344732828E-3</v>
      </c>
      <c r="N220" s="66">
        <f t="shared" ca="1" si="53"/>
        <v>6.4404658359647161E-3</v>
      </c>
      <c r="O220" s="66">
        <f t="shared" ca="1" si="54"/>
        <v>0.18830957625129793</v>
      </c>
      <c r="P220" s="16">
        <f t="shared" ca="1" si="55"/>
        <v>-4.4441076022062202E-2</v>
      </c>
    </row>
    <row r="221" spans="4:16" x14ac:dyDescent="0.2">
      <c r="D221" s="65">
        <f t="shared" si="43"/>
        <v>0</v>
      </c>
      <c r="E221" s="65">
        <f t="shared" si="44"/>
        <v>0</v>
      </c>
      <c r="F221" s="66">
        <f t="shared" si="45"/>
        <v>0</v>
      </c>
      <c r="G221" s="66">
        <f t="shared" si="46"/>
        <v>0</v>
      </c>
      <c r="H221" s="66">
        <f t="shared" si="47"/>
        <v>0</v>
      </c>
      <c r="I221" s="66">
        <f t="shared" si="48"/>
        <v>0</v>
      </c>
      <c r="J221" s="66">
        <f t="shared" si="49"/>
        <v>0</v>
      </c>
      <c r="K221" s="66">
        <f t="shared" ca="1" si="50"/>
        <v>4.4441076022062202E-2</v>
      </c>
      <c r="L221" s="66">
        <f t="shared" ca="1" si="51"/>
        <v>1.9750092379987121E-3</v>
      </c>
      <c r="M221" s="66">
        <f t="shared" ca="1" si="52"/>
        <v>1.6604853344732828E-3</v>
      </c>
      <c r="N221" s="66">
        <f t="shared" ca="1" si="53"/>
        <v>6.4404658359647161E-3</v>
      </c>
      <c r="O221" s="66">
        <f t="shared" ca="1" si="54"/>
        <v>0.18830957625129793</v>
      </c>
      <c r="P221" s="16">
        <f t="shared" ca="1" si="55"/>
        <v>-4.4441076022062202E-2</v>
      </c>
    </row>
    <row r="222" spans="4:16" x14ac:dyDescent="0.2">
      <c r="D222" s="65">
        <f t="shared" si="43"/>
        <v>0</v>
      </c>
      <c r="E222" s="65">
        <f t="shared" si="44"/>
        <v>0</v>
      </c>
      <c r="F222" s="66">
        <f t="shared" si="45"/>
        <v>0</v>
      </c>
      <c r="G222" s="66">
        <f t="shared" si="46"/>
        <v>0</v>
      </c>
      <c r="H222" s="66">
        <f t="shared" si="47"/>
        <v>0</v>
      </c>
      <c r="I222" s="66">
        <f t="shared" si="48"/>
        <v>0</v>
      </c>
      <c r="J222" s="66">
        <f t="shared" si="49"/>
        <v>0</v>
      </c>
      <c r="K222" s="66">
        <f t="shared" ca="1" si="50"/>
        <v>4.4441076022062202E-2</v>
      </c>
      <c r="L222" s="66">
        <f t="shared" ca="1" si="51"/>
        <v>1.9750092379987121E-3</v>
      </c>
      <c r="M222" s="66">
        <f t="shared" ca="1" si="52"/>
        <v>1.6604853344732828E-3</v>
      </c>
      <c r="N222" s="66">
        <f t="shared" ca="1" si="53"/>
        <v>6.4404658359647161E-3</v>
      </c>
      <c r="O222" s="66">
        <f t="shared" ca="1" si="54"/>
        <v>0.18830957625129793</v>
      </c>
      <c r="P222" s="16">
        <f t="shared" ca="1" si="55"/>
        <v>-4.4441076022062202E-2</v>
      </c>
    </row>
    <row r="223" spans="4:16" x14ac:dyDescent="0.2">
      <c r="D223" s="65">
        <f t="shared" si="43"/>
        <v>0</v>
      </c>
      <c r="E223" s="65">
        <f t="shared" si="44"/>
        <v>0</v>
      </c>
      <c r="F223" s="66">
        <f t="shared" si="45"/>
        <v>0</v>
      </c>
      <c r="G223" s="66">
        <f t="shared" si="46"/>
        <v>0</v>
      </c>
      <c r="H223" s="66">
        <f t="shared" si="47"/>
        <v>0</v>
      </c>
      <c r="I223" s="66">
        <f t="shared" si="48"/>
        <v>0</v>
      </c>
      <c r="J223" s="66">
        <f t="shared" si="49"/>
        <v>0</v>
      </c>
      <c r="K223" s="66">
        <f t="shared" ca="1" si="50"/>
        <v>4.4441076022062202E-2</v>
      </c>
      <c r="L223" s="66">
        <f t="shared" ca="1" si="51"/>
        <v>1.9750092379987121E-3</v>
      </c>
      <c r="M223" s="66">
        <f t="shared" ca="1" si="52"/>
        <v>1.6604853344732828E-3</v>
      </c>
      <c r="N223" s="66">
        <f t="shared" ca="1" si="53"/>
        <v>6.4404658359647161E-3</v>
      </c>
      <c r="O223" s="66">
        <f t="shared" ca="1" si="54"/>
        <v>0.18830957625129793</v>
      </c>
      <c r="P223" s="16">
        <f t="shared" ca="1" si="55"/>
        <v>-4.4441076022062202E-2</v>
      </c>
    </row>
    <row r="224" spans="4:16" x14ac:dyDescent="0.2">
      <c r="D224" s="65">
        <f t="shared" si="43"/>
        <v>0</v>
      </c>
      <c r="E224" s="65">
        <f t="shared" si="44"/>
        <v>0</v>
      </c>
      <c r="F224" s="66">
        <f t="shared" si="45"/>
        <v>0</v>
      </c>
      <c r="G224" s="66">
        <f t="shared" si="46"/>
        <v>0</v>
      </c>
      <c r="H224" s="66">
        <f t="shared" si="47"/>
        <v>0</v>
      </c>
      <c r="I224" s="66">
        <f t="shared" si="48"/>
        <v>0</v>
      </c>
      <c r="J224" s="66">
        <f t="shared" si="49"/>
        <v>0</v>
      </c>
      <c r="K224" s="66">
        <f t="shared" ca="1" si="50"/>
        <v>4.4441076022062202E-2</v>
      </c>
      <c r="L224" s="66">
        <f t="shared" ca="1" si="51"/>
        <v>1.9750092379987121E-3</v>
      </c>
      <c r="M224" s="66">
        <f t="shared" ca="1" si="52"/>
        <v>1.6604853344732828E-3</v>
      </c>
      <c r="N224" s="66">
        <f t="shared" ca="1" si="53"/>
        <v>6.4404658359647161E-3</v>
      </c>
      <c r="O224" s="66">
        <f t="shared" ca="1" si="54"/>
        <v>0.18830957625129793</v>
      </c>
      <c r="P224" s="16">
        <f t="shared" ca="1" si="55"/>
        <v>-4.4441076022062202E-2</v>
      </c>
    </row>
    <row r="225" spans="4:16" x14ac:dyDescent="0.2">
      <c r="D225" s="65">
        <f t="shared" si="43"/>
        <v>0</v>
      </c>
      <c r="E225" s="65">
        <f t="shared" si="44"/>
        <v>0</v>
      </c>
      <c r="F225" s="66">
        <f t="shared" si="45"/>
        <v>0</v>
      </c>
      <c r="G225" s="66">
        <f t="shared" si="46"/>
        <v>0</v>
      </c>
      <c r="H225" s="66">
        <f t="shared" si="47"/>
        <v>0</v>
      </c>
      <c r="I225" s="66">
        <f t="shared" si="48"/>
        <v>0</v>
      </c>
      <c r="J225" s="66">
        <f t="shared" si="49"/>
        <v>0</v>
      </c>
      <c r="K225" s="66">
        <f t="shared" ca="1" si="50"/>
        <v>4.4441076022062202E-2</v>
      </c>
      <c r="L225" s="66">
        <f t="shared" ca="1" si="51"/>
        <v>1.9750092379987121E-3</v>
      </c>
      <c r="M225" s="66">
        <f t="shared" ca="1" si="52"/>
        <v>1.6604853344732828E-3</v>
      </c>
      <c r="N225" s="66">
        <f t="shared" ca="1" si="53"/>
        <v>6.4404658359647161E-3</v>
      </c>
      <c r="O225" s="66">
        <f t="shared" ca="1" si="54"/>
        <v>0.18830957625129793</v>
      </c>
      <c r="P225" s="16">
        <f t="shared" ca="1" si="55"/>
        <v>-4.4441076022062202E-2</v>
      </c>
    </row>
    <row r="226" spans="4:16" x14ac:dyDescent="0.2">
      <c r="D226" s="65">
        <f t="shared" si="43"/>
        <v>0</v>
      </c>
      <c r="E226" s="65">
        <f t="shared" si="44"/>
        <v>0</v>
      </c>
      <c r="F226" s="66">
        <f t="shared" si="45"/>
        <v>0</v>
      </c>
      <c r="G226" s="66">
        <f t="shared" si="46"/>
        <v>0</v>
      </c>
      <c r="H226" s="66">
        <f t="shared" si="47"/>
        <v>0</v>
      </c>
      <c r="I226" s="66">
        <f t="shared" si="48"/>
        <v>0</v>
      </c>
      <c r="J226" s="66">
        <f t="shared" si="49"/>
        <v>0</v>
      </c>
      <c r="K226" s="66">
        <f t="shared" ca="1" si="50"/>
        <v>4.4441076022062202E-2</v>
      </c>
      <c r="L226" s="66">
        <f t="shared" ca="1" si="51"/>
        <v>1.9750092379987121E-3</v>
      </c>
      <c r="M226" s="66">
        <f t="shared" ca="1" si="52"/>
        <v>1.6604853344732828E-3</v>
      </c>
      <c r="N226" s="66">
        <f t="shared" ca="1" si="53"/>
        <v>6.4404658359647161E-3</v>
      </c>
      <c r="O226" s="66">
        <f t="shared" ca="1" si="54"/>
        <v>0.18830957625129793</v>
      </c>
      <c r="P226" s="16">
        <f t="shared" ca="1" si="55"/>
        <v>-4.4441076022062202E-2</v>
      </c>
    </row>
    <row r="227" spans="4:16" x14ac:dyDescent="0.2">
      <c r="D227" s="65">
        <f t="shared" si="43"/>
        <v>0</v>
      </c>
      <c r="E227" s="65">
        <f t="shared" si="44"/>
        <v>0</v>
      </c>
      <c r="F227" s="66">
        <f t="shared" si="45"/>
        <v>0</v>
      </c>
      <c r="G227" s="66">
        <f t="shared" si="46"/>
        <v>0</v>
      </c>
      <c r="H227" s="66">
        <f t="shared" si="47"/>
        <v>0</v>
      </c>
      <c r="I227" s="66">
        <f t="shared" si="48"/>
        <v>0</v>
      </c>
      <c r="J227" s="66">
        <f t="shared" si="49"/>
        <v>0</v>
      </c>
      <c r="K227" s="66">
        <f t="shared" ca="1" si="50"/>
        <v>4.4441076022062202E-2</v>
      </c>
      <c r="L227" s="66">
        <f t="shared" ca="1" si="51"/>
        <v>1.9750092379987121E-3</v>
      </c>
      <c r="M227" s="66">
        <f t="shared" ca="1" si="52"/>
        <v>1.6604853344732828E-3</v>
      </c>
      <c r="N227" s="66">
        <f t="shared" ca="1" si="53"/>
        <v>6.4404658359647161E-3</v>
      </c>
      <c r="O227" s="66">
        <f t="shared" ca="1" si="54"/>
        <v>0.18830957625129793</v>
      </c>
      <c r="P227" s="16">
        <f t="shared" ca="1" si="55"/>
        <v>-4.4441076022062202E-2</v>
      </c>
    </row>
    <row r="228" spans="4:16" x14ac:dyDescent="0.2">
      <c r="D228" s="65">
        <f t="shared" si="43"/>
        <v>0</v>
      </c>
      <c r="E228" s="65">
        <f t="shared" si="44"/>
        <v>0</v>
      </c>
      <c r="F228" s="66">
        <f t="shared" si="45"/>
        <v>0</v>
      </c>
      <c r="G228" s="66">
        <f t="shared" si="46"/>
        <v>0</v>
      </c>
      <c r="H228" s="66">
        <f t="shared" si="47"/>
        <v>0</v>
      </c>
      <c r="I228" s="66">
        <f t="shared" si="48"/>
        <v>0</v>
      </c>
      <c r="J228" s="66">
        <f t="shared" si="49"/>
        <v>0</v>
      </c>
      <c r="K228" s="66">
        <f t="shared" ca="1" si="50"/>
        <v>4.4441076022062202E-2</v>
      </c>
      <c r="L228" s="66">
        <f t="shared" ca="1" si="51"/>
        <v>1.9750092379987121E-3</v>
      </c>
      <c r="M228" s="66">
        <f t="shared" ca="1" si="52"/>
        <v>1.6604853344732828E-3</v>
      </c>
      <c r="N228" s="66">
        <f t="shared" ca="1" si="53"/>
        <v>6.4404658359647161E-3</v>
      </c>
      <c r="O228" s="66">
        <f t="shared" ca="1" si="54"/>
        <v>0.18830957625129793</v>
      </c>
      <c r="P228" s="16">
        <f t="shared" ca="1" si="55"/>
        <v>-4.4441076022062202E-2</v>
      </c>
    </row>
    <row r="229" spans="4:16" x14ac:dyDescent="0.2">
      <c r="D229" s="65">
        <f t="shared" si="43"/>
        <v>0</v>
      </c>
      <c r="E229" s="65">
        <f t="shared" si="44"/>
        <v>0</v>
      </c>
      <c r="F229" s="66">
        <f t="shared" si="45"/>
        <v>0</v>
      </c>
      <c r="G229" s="66">
        <f t="shared" si="46"/>
        <v>0</v>
      </c>
      <c r="H229" s="66">
        <f t="shared" si="47"/>
        <v>0</v>
      </c>
      <c r="I229" s="66">
        <f t="shared" si="48"/>
        <v>0</v>
      </c>
      <c r="J229" s="66">
        <f t="shared" si="49"/>
        <v>0</v>
      </c>
      <c r="K229" s="66">
        <f t="shared" ca="1" si="50"/>
        <v>4.4441076022062202E-2</v>
      </c>
      <c r="L229" s="66">
        <f t="shared" ca="1" si="51"/>
        <v>1.9750092379987121E-3</v>
      </c>
      <c r="M229" s="66">
        <f t="shared" ca="1" si="52"/>
        <v>1.6604853344732828E-3</v>
      </c>
      <c r="N229" s="66">
        <f t="shared" ca="1" si="53"/>
        <v>6.4404658359647161E-3</v>
      </c>
      <c r="O229" s="66">
        <f t="shared" ca="1" si="54"/>
        <v>0.18830957625129793</v>
      </c>
      <c r="P229" s="16">
        <f t="shared" ca="1" si="55"/>
        <v>-4.4441076022062202E-2</v>
      </c>
    </row>
    <row r="230" spans="4:16" x14ac:dyDescent="0.2">
      <c r="D230" s="65">
        <f t="shared" si="43"/>
        <v>0</v>
      </c>
      <c r="E230" s="65">
        <f t="shared" si="44"/>
        <v>0</v>
      </c>
      <c r="F230" s="66">
        <f t="shared" si="45"/>
        <v>0</v>
      </c>
      <c r="G230" s="66">
        <f t="shared" si="46"/>
        <v>0</v>
      </c>
      <c r="H230" s="66">
        <f t="shared" si="47"/>
        <v>0</v>
      </c>
      <c r="I230" s="66">
        <f t="shared" si="48"/>
        <v>0</v>
      </c>
      <c r="J230" s="66">
        <f t="shared" si="49"/>
        <v>0</v>
      </c>
      <c r="K230" s="66">
        <f t="shared" ca="1" si="50"/>
        <v>4.4441076022062202E-2</v>
      </c>
      <c r="L230" s="66">
        <f t="shared" ca="1" si="51"/>
        <v>1.9750092379987121E-3</v>
      </c>
      <c r="M230" s="66">
        <f t="shared" ca="1" si="52"/>
        <v>1.6604853344732828E-3</v>
      </c>
      <c r="N230" s="66">
        <f t="shared" ca="1" si="53"/>
        <v>6.4404658359647161E-3</v>
      </c>
      <c r="O230" s="66">
        <f t="shared" ca="1" si="54"/>
        <v>0.18830957625129793</v>
      </c>
      <c r="P230" s="16">
        <f t="shared" ca="1" si="55"/>
        <v>-4.4441076022062202E-2</v>
      </c>
    </row>
    <row r="231" spans="4:16" x14ac:dyDescent="0.2">
      <c r="D231" s="65">
        <f t="shared" si="43"/>
        <v>0</v>
      </c>
      <c r="E231" s="65">
        <f t="shared" si="44"/>
        <v>0</v>
      </c>
      <c r="F231" s="66">
        <f t="shared" si="45"/>
        <v>0</v>
      </c>
      <c r="G231" s="66">
        <f t="shared" si="46"/>
        <v>0</v>
      </c>
      <c r="H231" s="66">
        <f t="shared" si="47"/>
        <v>0</v>
      </c>
      <c r="I231" s="66">
        <f t="shared" si="48"/>
        <v>0</v>
      </c>
      <c r="J231" s="66">
        <f t="shared" si="49"/>
        <v>0</v>
      </c>
      <c r="K231" s="66">
        <f t="shared" ca="1" si="50"/>
        <v>4.4441076022062202E-2</v>
      </c>
      <c r="L231" s="66">
        <f t="shared" ca="1" si="51"/>
        <v>1.9750092379987121E-3</v>
      </c>
      <c r="M231" s="66">
        <f t="shared" ca="1" si="52"/>
        <v>1.6604853344732828E-3</v>
      </c>
      <c r="N231" s="66">
        <f t="shared" ca="1" si="53"/>
        <v>6.4404658359647161E-3</v>
      </c>
      <c r="O231" s="66">
        <f t="shared" ca="1" si="54"/>
        <v>0.18830957625129793</v>
      </c>
      <c r="P231" s="16">
        <f t="shared" ca="1" si="55"/>
        <v>-4.4441076022062202E-2</v>
      </c>
    </row>
    <row r="232" spans="4:16" x14ac:dyDescent="0.2">
      <c r="D232" s="65">
        <f t="shared" si="43"/>
        <v>0</v>
      </c>
      <c r="E232" s="65">
        <f t="shared" si="44"/>
        <v>0</v>
      </c>
      <c r="F232" s="66">
        <f t="shared" si="45"/>
        <v>0</v>
      </c>
      <c r="G232" s="66">
        <f t="shared" si="46"/>
        <v>0</v>
      </c>
      <c r="H232" s="66">
        <f t="shared" si="47"/>
        <v>0</v>
      </c>
      <c r="I232" s="66">
        <f t="shared" si="48"/>
        <v>0</v>
      </c>
      <c r="J232" s="66">
        <f t="shared" si="49"/>
        <v>0</v>
      </c>
      <c r="K232" s="66">
        <f t="shared" ca="1" si="50"/>
        <v>4.4441076022062202E-2</v>
      </c>
      <c r="L232" s="66">
        <f t="shared" ca="1" si="51"/>
        <v>1.9750092379987121E-3</v>
      </c>
      <c r="M232" s="66">
        <f t="shared" ca="1" si="52"/>
        <v>1.6604853344732828E-3</v>
      </c>
      <c r="N232" s="66">
        <f t="shared" ca="1" si="53"/>
        <v>6.4404658359647161E-3</v>
      </c>
      <c r="O232" s="66">
        <f t="shared" ca="1" si="54"/>
        <v>0.18830957625129793</v>
      </c>
      <c r="P232" s="16">
        <f t="shared" ca="1" si="55"/>
        <v>-4.4441076022062202E-2</v>
      </c>
    </row>
    <row r="233" spans="4:16" x14ac:dyDescent="0.2">
      <c r="D233" s="65">
        <f t="shared" si="43"/>
        <v>0</v>
      </c>
      <c r="E233" s="65">
        <f t="shared" si="44"/>
        <v>0</v>
      </c>
      <c r="F233" s="66">
        <f t="shared" si="45"/>
        <v>0</v>
      </c>
      <c r="G233" s="66">
        <f t="shared" si="46"/>
        <v>0</v>
      </c>
      <c r="H233" s="66">
        <f t="shared" si="47"/>
        <v>0</v>
      </c>
      <c r="I233" s="66">
        <f t="shared" si="48"/>
        <v>0</v>
      </c>
      <c r="J233" s="66">
        <f t="shared" si="49"/>
        <v>0</v>
      </c>
      <c r="K233" s="66">
        <f t="shared" ca="1" si="50"/>
        <v>4.4441076022062202E-2</v>
      </c>
      <c r="L233" s="66">
        <f t="shared" ca="1" si="51"/>
        <v>1.9750092379987121E-3</v>
      </c>
      <c r="M233" s="66">
        <f t="shared" ca="1" si="52"/>
        <v>1.6604853344732828E-3</v>
      </c>
      <c r="N233" s="66">
        <f t="shared" ca="1" si="53"/>
        <v>6.4404658359647161E-3</v>
      </c>
      <c r="O233" s="66">
        <f t="shared" ca="1" si="54"/>
        <v>0.18830957625129793</v>
      </c>
      <c r="P233" s="16">
        <f t="shared" ca="1" si="55"/>
        <v>-4.4441076022062202E-2</v>
      </c>
    </row>
    <row r="234" spans="4:16" x14ac:dyDescent="0.2">
      <c r="D234" s="65">
        <f t="shared" si="43"/>
        <v>0</v>
      </c>
      <c r="E234" s="65">
        <f t="shared" si="44"/>
        <v>0</v>
      </c>
      <c r="F234" s="66">
        <f t="shared" si="45"/>
        <v>0</v>
      </c>
      <c r="G234" s="66">
        <f t="shared" si="46"/>
        <v>0</v>
      </c>
      <c r="H234" s="66">
        <f t="shared" si="47"/>
        <v>0</v>
      </c>
      <c r="I234" s="66">
        <f t="shared" si="48"/>
        <v>0</v>
      </c>
      <c r="J234" s="66">
        <f t="shared" si="49"/>
        <v>0</v>
      </c>
      <c r="K234" s="66">
        <f t="shared" ca="1" si="50"/>
        <v>4.4441076022062202E-2</v>
      </c>
      <c r="L234" s="66">
        <f t="shared" ca="1" si="51"/>
        <v>1.9750092379987121E-3</v>
      </c>
      <c r="M234" s="66">
        <f t="shared" ca="1" si="52"/>
        <v>1.6604853344732828E-3</v>
      </c>
      <c r="N234" s="66">
        <f t="shared" ca="1" si="53"/>
        <v>6.4404658359647161E-3</v>
      </c>
      <c r="O234" s="66">
        <f t="shared" ca="1" si="54"/>
        <v>0.18830957625129793</v>
      </c>
      <c r="P234" s="16">
        <f t="shared" ca="1" si="55"/>
        <v>-4.4441076022062202E-2</v>
      </c>
    </row>
    <row r="235" spans="4:16" x14ac:dyDescent="0.2">
      <c r="D235" s="65">
        <f t="shared" si="43"/>
        <v>0</v>
      </c>
      <c r="E235" s="65">
        <f t="shared" si="44"/>
        <v>0</v>
      </c>
      <c r="F235" s="66">
        <f t="shared" si="45"/>
        <v>0</v>
      </c>
      <c r="G235" s="66">
        <f t="shared" si="46"/>
        <v>0</v>
      </c>
      <c r="H235" s="66">
        <f t="shared" si="47"/>
        <v>0</v>
      </c>
      <c r="I235" s="66">
        <f t="shared" si="48"/>
        <v>0</v>
      </c>
      <c r="J235" s="66">
        <f t="shared" si="49"/>
        <v>0</v>
      </c>
      <c r="K235" s="66">
        <f t="shared" ca="1" si="50"/>
        <v>4.4441076022062202E-2</v>
      </c>
      <c r="L235" s="66">
        <f t="shared" ca="1" si="51"/>
        <v>1.9750092379987121E-3</v>
      </c>
      <c r="M235" s="66">
        <f t="shared" ca="1" si="52"/>
        <v>1.6604853344732828E-3</v>
      </c>
      <c r="N235" s="66">
        <f t="shared" ca="1" si="53"/>
        <v>6.4404658359647161E-3</v>
      </c>
      <c r="O235" s="66">
        <f t="shared" ca="1" si="54"/>
        <v>0.18830957625129793</v>
      </c>
      <c r="P235" s="16">
        <f t="shared" ca="1" si="55"/>
        <v>-4.4441076022062202E-2</v>
      </c>
    </row>
    <row r="236" spans="4:16" x14ac:dyDescent="0.2">
      <c r="D236" s="65">
        <f t="shared" si="43"/>
        <v>0</v>
      </c>
      <c r="E236" s="65">
        <f t="shared" si="44"/>
        <v>0</v>
      </c>
      <c r="F236" s="66">
        <f t="shared" si="45"/>
        <v>0</v>
      </c>
      <c r="G236" s="66">
        <f t="shared" si="46"/>
        <v>0</v>
      </c>
      <c r="H236" s="66">
        <f t="shared" si="47"/>
        <v>0</v>
      </c>
      <c r="I236" s="66">
        <f t="shared" si="48"/>
        <v>0</v>
      </c>
      <c r="J236" s="66">
        <f t="shared" si="49"/>
        <v>0</v>
      </c>
      <c r="K236" s="66">
        <f t="shared" ca="1" si="50"/>
        <v>4.4441076022062202E-2</v>
      </c>
      <c r="L236" s="66">
        <f t="shared" ca="1" si="51"/>
        <v>1.9750092379987121E-3</v>
      </c>
      <c r="M236" s="66">
        <f t="shared" ca="1" si="52"/>
        <v>1.6604853344732828E-3</v>
      </c>
      <c r="N236" s="66">
        <f t="shared" ca="1" si="53"/>
        <v>6.4404658359647161E-3</v>
      </c>
      <c r="O236" s="66">
        <f t="shared" ca="1" si="54"/>
        <v>0.18830957625129793</v>
      </c>
      <c r="P236" s="16">
        <f t="shared" ca="1" si="55"/>
        <v>-4.4441076022062202E-2</v>
      </c>
    </row>
    <row r="237" spans="4:16" x14ac:dyDescent="0.2">
      <c r="D237" s="65">
        <f t="shared" si="43"/>
        <v>0</v>
      </c>
      <c r="E237" s="65">
        <f t="shared" si="44"/>
        <v>0</v>
      </c>
      <c r="F237" s="66">
        <f t="shared" si="45"/>
        <v>0</v>
      </c>
      <c r="G237" s="66">
        <f t="shared" si="46"/>
        <v>0</v>
      </c>
      <c r="H237" s="66">
        <f t="shared" si="47"/>
        <v>0</v>
      </c>
      <c r="I237" s="66">
        <f t="shared" si="48"/>
        <v>0</v>
      </c>
      <c r="J237" s="66">
        <f t="shared" si="49"/>
        <v>0</v>
      </c>
      <c r="K237" s="66">
        <f t="shared" ca="1" si="50"/>
        <v>4.4441076022062202E-2</v>
      </c>
      <c r="L237" s="66">
        <f t="shared" ca="1" si="51"/>
        <v>1.9750092379987121E-3</v>
      </c>
      <c r="M237" s="66">
        <f t="shared" ca="1" si="52"/>
        <v>1.6604853344732828E-3</v>
      </c>
      <c r="N237" s="66">
        <f t="shared" ca="1" si="53"/>
        <v>6.4404658359647161E-3</v>
      </c>
      <c r="O237" s="66">
        <f t="shared" ca="1" si="54"/>
        <v>0.18830957625129793</v>
      </c>
      <c r="P237" s="16">
        <f t="shared" ca="1" si="55"/>
        <v>-4.4441076022062202E-2</v>
      </c>
    </row>
    <row r="238" spans="4:16" x14ac:dyDescent="0.2">
      <c r="D238" s="65">
        <f t="shared" si="43"/>
        <v>0</v>
      </c>
      <c r="E238" s="65">
        <f t="shared" si="44"/>
        <v>0</v>
      </c>
      <c r="F238" s="66">
        <f t="shared" si="45"/>
        <v>0</v>
      </c>
      <c r="G238" s="66">
        <f t="shared" si="46"/>
        <v>0</v>
      </c>
      <c r="H238" s="66">
        <f t="shared" si="47"/>
        <v>0</v>
      </c>
      <c r="I238" s="66">
        <f t="shared" si="48"/>
        <v>0</v>
      </c>
      <c r="J238" s="66">
        <f t="shared" si="49"/>
        <v>0</v>
      </c>
      <c r="K238" s="66">
        <f t="shared" ca="1" si="50"/>
        <v>4.4441076022062202E-2</v>
      </c>
      <c r="L238" s="66">
        <f t="shared" ca="1" si="51"/>
        <v>1.9750092379987121E-3</v>
      </c>
      <c r="M238" s="66">
        <f t="shared" ca="1" si="52"/>
        <v>1.6604853344732828E-3</v>
      </c>
      <c r="N238" s="66">
        <f t="shared" ca="1" si="53"/>
        <v>6.4404658359647161E-3</v>
      </c>
      <c r="O238" s="66">
        <f t="shared" ca="1" si="54"/>
        <v>0.18830957625129793</v>
      </c>
      <c r="P238" s="16">
        <f t="shared" ca="1" si="55"/>
        <v>-4.4441076022062202E-2</v>
      </c>
    </row>
    <row r="239" spans="4:16" x14ac:dyDescent="0.2">
      <c r="D239" s="65">
        <f t="shared" si="43"/>
        <v>0</v>
      </c>
      <c r="E239" s="65">
        <f t="shared" si="44"/>
        <v>0</v>
      </c>
      <c r="F239" s="66">
        <f t="shared" si="45"/>
        <v>0</v>
      </c>
      <c r="G239" s="66">
        <f t="shared" si="46"/>
        <v>0</v>
      </c>
      <c r="H239" s="66">
        <f t="shared" si="47"/>
        <v>0</v>
      </c>
      <c r="I239" s="66">
        <f t="shared" si="48"/>
        <v>0</v>
      </c>
      <c r="J239" s="66">
        <f t="shared" si="49"/>
        <v>0</v>
      </c>
      <c r="K239" s="66">
        <f t="shared" ca="1" si="50"/>
        <v>4.4441076022062202E-2</v>
      </c>
      <c r="L239" s="66">
        <f t="shared" ca="1" si="51"/>
        <v>1.9750092379987121E-3</v>
      </c>
      <c r="M239" s="66">
        <f t="shared" ca="1" si="52"/>
        <v>1.6604853344732828E-3</v>
      </c>
      <c r="N239" s="66">
        <f t="shared" ca="1" si="53"/>
        <v>6.4404658359647161E-3</v>
      </c>
      <c r="O239" s="66">
        <f t="shared" ca="1" si="54"/>
        <v>0.18830957625129793</v>
      </c>
      <c r="P239" s="16">
        <f t="shared" ca="1" si="55"/>
        <v>-4.4441076022062202E-2</v>
      </c>
    </row>
    <row r="240" spans="4:16" x14ac:dyDescent="0.2">
      <c r="D240" s="65">
        <f t="shared" si="43"/>
        <v>0</v>
      </c>
      <c r="E240" s="65">
        <f t="shared" si="44"/>
        <v>0</v>
      </c>
      <c r="F240" s="66">
        <f t="shared" si="45"/>
        <v>0</v>
      </c>
      <c r="G240" s="66">
        <f t="shared" si="46"/>
        <v>0</v>
      </c>
      <c r="H240" s="66">
        <f t="shared" si="47"/>
        <v>0</v>
      </c>
      <c r="I240" s="66">
        <f t="shared" si="48"/>
        <v>0</v>
      </c>
      <c r="J240" s="66">
        <f t="shared" si="49"/>
        <v>0</v>
      </c>
      <c r="K240" s="66">
        <f t="shared" ca="1" si="50"/>
        <v>4.4441076022062202E-2</v>
      </c>
      <c r="L240" s="66">
        <f t="shared" ca="1" si="51"/>
        <v>1.9750092379987121E-3</v>
      </c>
      <c r="M240" s="66">
        <f t="shared" ca="1" si="52"/>
        <v>1.6604853344732828E-3</v>
      </c>
      <c r="N240" s="66">
        <f t="shared" ca="1" si="53"/>
        <v>6.4404658359647161E-3</v>
      </c>
      <c r="O240" s="66">
        <f t="shared" ca="1" si="54"/>
        <v>0.18830957625129793</v>
      </c>
      <c r="P240" s="16">
        <f t="shared" ca="1" si="55"/>
        <v>-4.4441076022062202E-2</v>
      </c>
    </row>
    <row r="241" spans="4:16" x14ac:dyDescent="0.2">
      <c r="D241" s="65">
        <f t="shared" si="43"/>
        <v>0</v>
      </c>
      <c r="E241" s="65">
        <f t="shared" si="44"/>
        <v>0</v>
      </c>
      <c r="F241" s="66">
        <f t="shared" si="45"/>
        <v>0</v>
      </c>
      <c r="G241" s="66">
        <f t="shared" si="46"/>
        <v>0</v>
      </c>
      <c r="H241" s="66">
        <f t="shared" si="47"/>
        <v>0</v>
      </c>
      <c r="I241" s="66">
        <f t="shared" si="48"/>
        <v>0</v>
      </c>
      <c r="J241" s="66">
        <f t="shared" si="49"/>
        <v>0</v>
      </c>
      <c r="K241" s="66">
        <f t="shared" ca="1" si="50"/>
        <v>4.4441076022062202E-2</v>
      </c>
      <c r="L241" s="66">
        <f t="shared" ca="1" si="51"/>
        <v>1.9750092379987121E-3</v>
      </c>
      <c r="M241" s="66">
        <f t="shared" ca="1" si="52"/>
        <v>1.6604853344732828E-3</v>
      </c>
      <c r="N241" s="66">
        <f t="shared" ca="1" si="53"/>
        <v>6.4404658359647161E-3</v>
      </c>
      <c r="O241" s="66">
        <f t="shared" ca="1" si="54"/>
        <v>0.18830957625129793</v>
      </c>
      <c r="P241" s="16">
        <f t="shared" ca="1" si="55"/>
        <v>-4.4441076022062202E-2</v>
      </c>
    </row>
    <row r="242" spans="4:16" x14ac:dyDescent="0.2">
      <c r="D242" s="65">
        <f t="shared" si="43"/>
        <v>0</v>
      </c>
      <c r="E242" s="65">
        <f t="shared" si="44"/>
        <v>0</v>
      </c>
      <c r="F242" s="66">
        <f t="shared" si="45"/>
        <v>0</v>
      </c>
      <c r="G242" s="66">
        <f t="shared" si="46"/>
        <v>0</v>
      </c>
      <c r="H242" s="66">
        <f t="shared" si="47"/>
        <v>0</v>
      </c>
      <c r="I242" s="66">
        <f t="shared" si="48"/>
        <v>0</v>
      </c>
      <c r="J242" s="66">
        <f t="shared" si="49"/>
        <v>0</v>
      </c>
      <c r="K242" s="66">
        <f t="shared" ca="1" si="50"/>
        <v>4.4441076022062202E-2</v>
      </c>
      <c r="L242" s="66">
        <f t="shared" ca="1" si="51"/>
        <v>1.9750092379987121E-3</v>
      </c>
      <c r="M242" s="66">
        <f t="shared" ca="1" si="52"/>
        <v>1.6604853344732828E-3</v>
      </c>
      <c r="N242" s="66">
        <f t="shared" ca="1" si="53"/>
        <v>6.4404658359647161E-3</v>
      </c>
      <c r="O242" s="66">
        <f t="shared" ca="1" si="54"/>
        <v>0.18830957625129793</v>
      </c>
      <c r="P242" s="16">
        <f t="shared" ca="1" si="55"/>
        <v>-4.4441076022062202E-2</v>
      </c>
    </row>
    <row r="243" spans="4:16" x14ac:dyDescent="0.2">
      <c r="D243" s="65">
        <f t="shared" si="43"/>
        <v>0</v>
      </c>
      <c r="E243" s="65">
        <f t="shared" si="44"/>
        <v>0</v>
      </c>
      <c r="F243" s="66">
        <f t="shared" si="45"/>
        <v>0</v>
      </c>
      <c r="G243" s="66">
        <f t="shared" si="46"/>
        <v>0</v>
      </c>
      <c r="H243" s="66">
        <f t="shared" si="47"/>
        <v>0</v>
      </c>
      <c r="I243" s="66">
        <f t="shared" si="48"/>
        <v>0</v>
      </c>
      <c r="J243" s="66">
        <f t="shared" si="49"/>
        <v>0</v>
      </c>
      <c r="K243" s="66">
        <f t="shared" ca="1" si="50"/>
        <v>4.4441076022062202E-2</v>
      </c>
      <c r="L243" s="66">
        <f t="shared" ca="1" si="51"/>
        <v>1.9750092379987121E-3</v>
      </c>
      <c r="M243" s="66">
        <f t="shared" ca="1" si="52"/>
        <v>1.6604853344732828E-3</v>
      </c>
      <c r="N243" s="66">
        <f t="shared" ca="1" si="53"/>
        <v>6.4404658359647161E-3</v>
      </c>
      <c r="O243" s="66">
        <f t="shared" ca="1" si="54"/>
        <v>0.18830957625129793</v>
      </c>
      <c r="P243" s="16">
        <f t="shared" ca="1" si="55"/>
        <v>-4.4441076022062202E-2</v>
      </c>
    </row>
    <row r="244" spans="4:16" x14ac:dyDescent="0.2">
      <c r="D244" s="65">
        <f t="shared" si="43"/>
        <v>0</v>
      </c>
      <c r="E244" s="65">
        <f t="shared" si="44"/>
        <v>0</v>
      </c>
      <c r="F244" s="66">
        <f t="shared" si="45"/>
        <v>0</v>
      </c>
      <c r="G244" s="66">
        <f t="shared" si="46"/>
        <v>0</v>
      </c>
      <c r="H244" s="66">
        <f t="shared" si="47"/>
        <v>0</v>
      </c>
      <c r="I244" s="66">
        <f t="shared" si="48"/>
        <v>0</v>
      </c>
      <c r="J244" s="66">
        <f t="shared" si="49"/>
        <v>0</v>
      </c>
      <c r="K244" s="66">
        <f t="shared" ca="1" si="50"/>
        <v>4.4441076022062202E-2</v>
      </c>
      <c r="L244" s="66">
        <f t="shared" ca="1" si="51"/>
        <v>1.9750092379987121E-3</v>
      </c>
      <c r="M244" s="66">
        <f t="shared" ca="1" si="52"/>
        <v>1.6604853344732828E-3</v>
      </c>
      <c r="N244" s="66">
        <f t="shared" ca="1" si="53"/>
        <v>6.4404658359647161E-3</v>
      </c>
      <c r="O244" s="66">
        <f t="shared" ca="1" si="54"/>
        <v>0.18830957625129793</v>
      </c>
      <c r="P244" s="16">
        <f t="shared" ca="1" si="55"/>
        <v>-4.4441076022062202E-2</v>
      </c>
    </row>
    <row r="245" spans="4:16" x14ac:dyDescent="0.2">
      <c r="D245" s="65">
        <f t="shared" si="43"/>
        <v>0</v>
      </c>
      <c r="E245" s="65">
        <f t="shared" si="44"/>
        <v>0</v>
      </c>
      <c r="F245" s="66">
        <f t="shared" si="45"/>
        <v>0</v>
      </c>
      <c r="G245" s="66">
        <f t="shared" si="46"/>
        <v>0</v>
      </c>
      <c r="H245" s="66">
        <f t="shared" si="47"/>
        <v>0</v>
      </c>
      <c r="I245" s="66">
        <f t="shared" si="48"/>
        <v>0</v>
      </c>
      <c r="J245" s="66">
        <f t="shared" si="49"/>
        <v>0</v>
      </c>
      <c r="K245" s="66">
        <f t="shared" ca="1" si="50"/>
        <v>4.4441076022062202E-2</v>
      </c>
      <c r="L245" s="66">
        <f t="shared" ca="1" si="51"/>
        <v>1.9750092379987121E-3</v>
      </c>
      <c r="M245" s="66">
        <f t="shared" ca="1" si="52"/>
        <v>1.6604853344732828E-3</v>
      </c>
      <c r="N245" s="66">
        <f t="shared" ca="1" si="53"/>
        <v>6.4404658359647161E-3</v>
      </c>
      <c r="O245" s="66">
        <f t="shared" ca="1" si="54"/>
        <v>0.18830957625129793</v>
      </c>
      <c r="P245" s="16">
        <f t="shared" ca="1" si="55"/>
        <v>-4.4441076022062202E-2</v>
      </c>
    </row>
    <row r="246" spans="4:16" x14ac:dyDescent="0.2">
      <c r="D246" s="65">
        <f t="shared" si="43"/>
        <v>0</v>
      </c>
      <c r="E246" s="65">
        <f t="shared" si="44"/>
        <v>0</v>
      </c>
      <c r="F246" s="66">
        <f t="shared" si="45"/>
        <v>0</v>
      </c>
      <c r="G246" s="66">
        <f t="shared" si="46"/>
        <v>0</v>
      </c>
      <c r="H246" s="66">
        <f t="shared" si="47"/>
        <v>0</v>
      </c>
      <c r="I246" s="66">
        <f t="shared" si="48"/>
        <v>0</v>
      </c>
      <c r="J246" s="66">
        <f t="shared" si="49"/>
        <v>0</v>
      </c>
      <c r="K246" s="66">
        <f t="shared" ca="1" si="50"/>
        <v>4.4441076022062202E-2</v>
      </c>
      <c r="L246" s="66">
        <f t="shared" ca="1" si="51"/>
        <v>1.9750092379987121E-3</v>
      </c>
      <c r="M246" s="66">
        <f t="shared" ca="1" si="52"/>
        <v>1.6604853344732828E-3</v>
      </c>
      <c r="N246" s="66">
        <f t="shared" ca="1" si="53"/>
        <v>6.4404658359647161E-3</v>
      </c>
      <c r="O246" s="66">
        <f t="shared" ca="1" si="54"/>
        <v>0.18830957625129793</v>
      </c>
      <c r="P246" s="16">
        <f t="shared" ca="1" si="55"/>
        <v>-4.4441076022062202E-2</v>
      </c>
    </row>
    <row r="247" spans="4:16" x14ac:dyDescent="0.2">
      <c r="D247" s="65">
        <f t="shared" si="43"/>
        <v>0</v>
      </c>
      <c r="E247" s="65">
        <f t="shared" si="44"/>
        <v>0</v>
      </c>
      <c r="F247" s="66">
        <f t="shared" si="45"/>
        <v>0</v>
      </c>
      <c r="G247" s="66">
        <f t="shared" si="46"/>
        <v>0</v>
      </c>
      <c r="H247" s="66">
        <f t="shared" si="47"/>
        <v>0</v>
      </c>
      <c r="I247" s="66">
        <f t="shared" si="48"/>
        <v>0</v>
      </c>
      <c r="J247" s="66">
        <f t="shared" si="49"/>
        <v>0</v>
      </c>
      <c r="K247" s="66">
        <f t="shared" ca="1" si="50"/>
        <v>4.4441076022062202E-2</v>
      </c>
      <c r="L247" s="66">
        <f t="shared" ca="1" si="51"/>
        <v>1.9750092379987121E-3</v>
      </c>
      <c r="M247" s="66">
        <f t="shared" ca="1" si="52"/>
        <v>1.6604853344732828E-3</v>
      </c>
      <c r="N247" s="66">
        <f t="shared" ca="1" si="53"/>
        <v>6.4404658359647161E-3</v>
      </c>
      <c r="O247" s="66">
        <f t="shared" ca="1" si="54"/>
        <v>0.18830957625129793</v>
      </c>
      <c r="P247" s="16">
        <f t="shared" ca="1" si="55"/>
        <v>-4.4441076022062202E-2</v>
      </c>
    </row>
    <row r="248" spans="4:16" x14ac:dyDescent="0.2">
      <c r="D248" s="65">
        <f t="shared" si="43"/>
        <v>0</v>
      </c>
      <c r="E248" s="65">
        <f t="shared" si="44"/>
        <v>0</v>
      </c>
      <c r="F248" s="66">
        <f t="shared" si="45"/>
        <v>0</v>
      </c>
      <c r="G248" s="66">
        <f t="shared" si="46"/>
        <v>0</v>
      </c>
      <c r="H248" s="66">
        <f t="shared" si="47"/>
        <v>0</v>
      </c>
      <c r="I248" s="66">
        <f t="shared" si="48"/>
        <v>0</v>
      </c>
      <c r="J248" s="66">
        <f t="shared" si="49"/>
        <v>0</v>
      </c>
      <c r="K248" s="66">
        <f t="shared" ca="1" si="50"/>
        <v>4.4441076022062202E-2</v>
      </c>
      <c r="L248" s="66">
        <f t="shared" ca="1" si="51"/>
        <v>1.9750092379987121E-3</v>
      </c>
      <c r="M248" s="66">
        <f t="shared" ca="1" si="52"/>
        <v>1.6604853344732828E-3</v>
      </c>
      <c r="N248" s="66">
        <f t="shared" ca="1" si="53"/>
        <v>6.4404658359647161E-3</v>
      </c>
      <c r="O248" s="66">
        <f t="shared" ca="1" si="54"/>
        <v>0.18830957625129793</v>
      </c>
      <c r="P248" s="16">
        <f t="shared" ca="1" si="55"/>
        <v>-4.4441076022062202E-2</v>
      </c>
    </row>
    <row r="249" spans="4:16" x14ac:dyDescent="0.2">
      <c r="D249" s="65">
        <f t="shared" si="43"/>
        <v>0</v>
      </c>
      <c r="E249" s="65">
        <f t="shared" si="44"/>
        <v>0</v>
      </c>
      <c r="F249" s="66">
        <f t="shared" si="45"/>
        <v>0</v>
      </c>
      <c r="G249" s="66">
        <f t="shared" si="46"/>
        <v>0</v>
      </c>
      <c r="H249" s="66">
        <f t="shared" si="47"/>
        <v>0</v>
      </c>
      <c r="I249" s="66">
        <f t="shared" si="48"/>
        <v>0</v>
      </c>
      <c r="J249" s="66">
        <f t="shared" si="49"/>
        <v>0</v>
      </c>
      <c r="K249" s="66">
        <f t="shared" ca="1" si="50"/>
        <v>4.4441076022062202E-2</v>
      </c>
      <c r="L249" s="66">
        <f t="shared" ca="1" si="51"/>
        <v>1.9750092379987121E-3</v>
      </c>
      <c r="M249" s="66">
        <f t="shared" ca="1" si="52"/>
        <v>1.6604853344732828E-3</v>
      </c>
      <c r="N249" s="66">
        <f t="shared" ca="1" si="53"/>
        <v>6.4404658359647161E-3</v>
      </c>
      <c r="O249" s="66">
        <f t="shared" ca="1" si="54"/>
        <v>0.18830957625129793</v>
      </c>
      <c r="P249" s="16">
        <f t="shared" ca="1" si="55"/>
        <v>-4.4441076022062202E-2</v>
      </c>
    </row>
    <row r="250" spans="4:16" x14ac:dyDescent="0.2">
      <c r="D250" s="65">
        <f t="shared" si="43"/>
        <v>0</v>
      </c>
      <c r="E250" s="65">
        <f t="shared" si="44"/>
        <v>0</v>
      </c>
      <c r="F250" s="66">
        <f t="shared" si="45"/>
        <v>0</v>
      </c>
      <c r="G250" s="66">
        <f t="shared" si="46"/>
        <v>0</v>
      </c>
      <c r="H250" s="66">
        <f t="shared" si="47"/>
        <v>0</v>
      </c>
      <c r="I250" s="66">
        <f t="shared" si="48"/>
        <v>0</v>
      </c>
      <c r="J250" s="66">
        <f t="shared" si="49"/>
        <v>0</v>
      </c>
      <c r="K250" s="66">
        <f t="shared" ca="1" si="50"/>
        <v>4.4441076022062202E-2</v>
      </c>
      <c r="L250" s="66">
        <f t="shared" ca="1" si="51"/>
        <v>1.9750092379987121E-3</v>
      </c>
      <c r="M250" s="66">
        <f t="shared" ca="1" si="52"/>
        <v>1.6604853344732828E-3</v>
      </c>
      <c r="N250" s="66">
        <f t="shared" ca="1" si="53"/>
        <v>6.4404658359647161E-3</v>
      </c>
      <c r="O250" s="66">
        <f t="shared" ca="1" si="54"/>
        <v>0.18830957625129793</v>
      </c>
      <c r="P250" s="16">
        <f t="shared" ca="1" si="55"/>
        <v>-4.4441076022062202E-2</v>
      </c>
    </row>
    <row r="251" spans="4:16" x14ac:dyDescent="0.2">
      <c r="D251" s="65">
        <f t="shared" si="43"/>
        <v>0</v>
      </c>
      <c r="E251" s="65">
        <f t="shared" si="44"/>
        <v>0</v>
      </c>
      <c r="F251" s="66">
        <f t="shared" si="45"/>
        <v>0</v>
      </c>
      <c r="G251" s="66">
        <f t="shared" si="46"/>
        <v>0</v>
      </c>
      <c r="H251" s="66">
        <f t="shared" si="47"/>
        <v>0</v>
      </c>
      <c r="I251" s="66">
        <f t="shared" si="48"/>
        <v>0</v>
      </c>
      <c r="J251" s="66">
        <f t="shared" si="49"/>
        <v>0</v>
      </c>
      <c r="K251" s="66">
        <f t="shared" ca="1" si="50"/>
        <v>4.4441076022062202E-2</v>
      </c>
      <c r="L251" s="66">
        <f t="shared" ca="1" si="51"/>
        <v>1.9750092379987121E-3</v>
      </c>
      <c r="M251" s="66">
        <f t="shared" ca="1" si="52"/>
        <v>1.6604853344732828E-3</v>
      </c>
      <c r="N251" s="66">
        <f t="shared" ca="1" si="53"/>
        <v>6.4404658359647161E-3</v>
      </c>
      <c r="O251" s="66">
        <f t="shared" ca="1" si="54"/>
        <v>0.18830957625129793</v>
      </c>
      <c r="P251" s="16">
        <f t="shared" ca="1" si="55"/>
        <v>-4.4441076022062202E-2</v>
      </c>
    </row>
    <row r="252" spans="4:16" x14ac:dyDescent="0.2">
      <c r="D252" s="65">
        <f t="shared" si="43"/>
        <v>0</v>
      </c>
      <c r="E252" s="65">
        <f t="shared" si="44"/>
        <v>0</v>
      </c>
      <c r="F252" s="66">
        <f t="shared" si="45"/>
        <v>0</v>
      </c>
      <c r="G252" s="66">
        <f t="shared" si="46"/>
        <v>0</v>
      </c>
      <c r="H252" s="66">
        <f t="shared" si="47"/>
        <v>0</v>
      </c>
      <c r="I252" s="66">
        <f t="shared" si="48"/>
        <v>0</v>
      </c>
      <c r="J252" s="66">
        <f t="shared" si="49"/>
        <v>0</v>
      </c>
      <c r="K252" s="66">
        <f t="shared" ca="1" si="50"/>
        <v>4.4441076022062202E-2</v>
      </c>
      <c r="L252" s="66">
        <f t="shared" ca="1" si="51"/>
        <v>1.9750092379987121E-3</v>
      </c>
      <c r="M252" s="66">
        <f t="shared" ca="1" si="52"/>
        <v>1.6604853344732828E-3</v>
      </c>
      <c r="N252" s="66">
        <f t="shared" ca="1" si="53"/>
        <v>6.4404658359647161E-3</v>
      </c>
      <c r="O252" s="66">
        <f t="shared" ca="1" si="54"/>
        <v>0.18830957625129793</v>
      </c>
      <c r="P252" s="16">
        <f t="shared" ca="1" si="55"/>
        <v>-4.4441076022062202E-2</v>
      </c>
    </row>
    <row r="253" spans="4:16" x14ac:dyDescent="0.2">
      <c r="D253" s="65">
        <f t="shared" si="43"/>
        <v>0</v>
      </c>
      <c r="E253" s="65">
        <f t="shared" si="44"/>
        <v>0</v>
      </c>
      <c r="F253" s="66">
        <f t="shared" si="45"/>
        <v>0</v>
      </c>
      <c r="G253" s="66">
        <f t="shared" si="46"/>
        <v>0</v>
      </c>
      <c r="H253" s="66">
        <f t="shared" si="47"/>
        <v>0</v>
      </c>
      <c r="I253" s="66">
        <f t="shared" si="48"/>
        <v>0</v>
      </c>
      <c r="J253" s="66">
        <f t="shared" si="49"/>
        <v>0</v>
      </c>
      <c r="K253" s="66">
        <f t="shared" ca="1" si="50"/>
        <v>4.4441076022062202E-2</v>
      </c>
      <c r="L253" s="66">
        <f t="shared" ca="1" si="51"/>
        <v>1.9750092379987121E-3</v>
      </c>
      <c r="M253" s="66">
        <f t="shared" ca="1" si="52"/>
        <v>1.6604853344732828E-3</v>
      </c>
      <c r="N253" s="66">
        <f t="shared" ca="1" si="53"/>
        <v>6.4404658359647161E-3</v>
      </c>
      <c r="O253" s="66">
        <f t="shared" ca="1" si="54"/>
        <v>0.18830957625129793</v>
      </c>
      <c r="P253" s="16">
        <f t="shared" ca="1" si="55"/>
        <v>-4.4441076022062202E-2</v>
      </c>
    </row>
    <row r="254" spans="4:16" x14ac:dyDescent="0.2">
      <c r="D254" s="65">
        <f t="shared" si="43"/>
        <v>0</v>
      </c>
      <c r="E254" s="65">
        <f t="shared" si="44"/>
        <v>0</v>
      </c>
      <c r="F254" s="66">
        <f t="shared" si="45"/>
        <v>0</v>
      </c>
      <c r="G254" s="66">
        <f t="shared" si="46"/>
        <v>0</v>
      </c>
      <c r="H254" s="66">
        <f t="shared" si="47"/>
        <v>0</v>
      </c>
      <c r="I254" s="66">
        <f t="shared" si="48"/>
        <v>0</v>
      </c>
      <c r="J254" s="66">
        <f t="shared" si="49"/>
        <v>0</v>
      </c>
      <c r="K254" s="66">
        <f t="shared" ca="1" si="50"/>
        <v>4.4441076022062202E-2</v>
      </c>
      <c r="L254" s="66">
        <f t="shared" ca="1" si="51"/>
        <v>1.9750092379987121E-3</v>
      </c>
      <c r="M254" s="66">
        <f t="shared" ca="1" si="52"/>
        <v>1.6604853344732828E-3</v>
      </c>
      <c r="N254" s="66">
        <f t="shared" ca="1" si="53"/>
        <v>6.4404658359647161E-3</v>
      </c>
      <c r="O254" s="66">
        <f t="shared" ca="1" si="54"/>
        <v>0.18830957625129793</v>
      </c>
      <c r="P254" s="16">
        <f t="shared" ca="1" si="55"/>
        <v>-4.4441076022062202E-2</v>
      </c>
    </row>
    <row r="255" spans="4:16" x14ac:dyDescent="0.2">
      <c r="D255" s="65">
        <f t="shared" si="43"/>
        <v>0</v>
      </c>
      <c r="E255" s="65">
        <f t="shared" si="44"/>
        <v>0</v>
      </c>
      <c r="F255" s="66">
        <f t="shared" si="45"/>
        <v>0</v>
      </c>
      <c r="G255" s="66">
        <f t="shared" si="46"/>
        <v>0</v>
      </c>
      <c r="H255" s="66">
        <f t="shared" si="47"/>
        <v>0</v>
      </c>
      <c r="I255" s="66">
        <f t="shared" si="48"/>
        <v>0</v>
      </c>
      <c r="J255" s="66">
        <f t="shared" si="49"/>
        <v>0</v>
      </c>
      <c r="K255" s="66">
        <f t="shared" ca="1" si="50"/>
        <v>4.4441076022062202E-2</v>
      </c>
      <c r="L255" s="66">
        <f t="shared" ca="1" si="51"/>
        <v>1.9750092379987121E-3</v>
      </c>
      <c r="M255" s="66">
        <f t="shared" ca="1" si="52"/>
        <v>1.6604853344732828E-3</v>
      </c>
      <c r="N255" s="66">
        <f t="shared" ca="1" si="53"/>
        <v>6.4404658359647161E-3</v>
      </c>
      <c r="O255" s="66">
        <f t="shared" ca="1" si="54"/>
        <v>0.18830957625129793</v>
      </c>
      <c r="P255" s="16">
        <f t="shared" ca="1" si="55"/>
        <v>-4.4441076022062202E-2</v>
      </c>
    </row>
    <row r="256" spans="4:16" x14ac:dyDescent="0.2">
      <c r="D256" s="65">
        <f t="shared" si="43"/>
        <v>0</v>
      </c>
      <c r="E256" s="65">
        <f t="shared" si="44"/>
        <v>0</v>
      </c>
      <c r="F256" s="66">
        <f t="shared" si="45"/>
        <v>0</v>
      </c>
      <c r="G256" s="66">
        <f t="shared" si="46"/>
        <v>0</v>
      </c>
      <c r="H256" s="66">
        <f t="shared" si="47"/>
        <v>0</v>
      </c>
      <c r="I256" s="66">
        <f t="shared" si="48"/>
        <v>0</v>
      </c>
      <c r="J256" s="66">
        <f t="shared" si="49"/>
        <v>0</v>
      </c>
      <c r="K256" s="66">
        <f t="shared" ca="1" si="50"/>
        <v>4.4441076022062202E-2</v>
      </c>
      <c r="L256" s="66">
        <f t="shared" ca="1" si="51"/>
        <v>1.9750092379987121E-3</v>
      </c>
      <c r="M256" s="66">
        <f t="shared" ca="1" si="52"/>
        <v>1.6604853344732828E-3</v>
      </c>
      <c r="N256" s="66">
        <f t="shared" ca="1" si="53"/>
        <v>6.4404658359647161E-3</v>
      </c>
      <c r="O256" s="66">
        <f t="shared" ca="1" si="54"/>
        <v>0.18830957625129793</v>
      </c>
      <c r="P256" s="16">
        <f t="shared" ca="1" si="55"/>
        <v>-4.4441076022062202E-2</v>
      </c>
    </row>
    <row r="257" spans="4:16" x14ac:dyDescent="0.2">
      <c r="D257" s="65">
        <f t="shared" si="43"/>
        <v>0</v>
      </c>
      <c r="E257" s="65">
        <f t="shared" si="44"/>
        <v>0</v>
      </c>
      <c r="F257" s="66">
        <f t="shared" si="45"/>
        <v>0</v>
      </c>
      <c r="G257" s="66">
        <f t="shared" si="46"/>
        <v>0</v>
      </c>
      <c r="H257" s="66">
        <f t="shared" si="47"/>
        <v>0</v>
      </c>
      <c r="I257" s="66">
        <f t="shared" si="48"/>
        <v>0</v>
      </c>
      <c r="J257" s="66">
        <f t="shared" si="49"/>
        <v>0</v>
      </c>
      <c r="K257" s="66">
        <f t="shared" ca="1" si="50"/>
        <v>4.4441076022062202E-2</v>
      </c>
      <c r="L257" s="66">
        <f t="shared" ca="1" si="51"/>
        <v>1.9750092379987121E-3</v>
      </c>
      <c r="M257" s="66">
        <f t="shared" ca="1" si="52"/>
        <v>1.6604853344732828E-3</v>
      </c>
      <c r="N257" s="66">
        <f t="shared" ca="1" si="53"/>
        <v>6.4404658359647161E-3</v>
      </c>
      <c r="O257" s="66">
        <f t="shared" ca="1" si="54"/>
        <v>0.18830957625129793</v>
      </c>
      <c r="P257" s="16">
        <f t="shared" ca="1" si="55"/>
        <v>-4.4441076022062202E-2</v>
      </c>
    </row>
    <row r="258" spans="4:16" x14ac:dyDescent="0.2">
      <c r="D258" s="65">
        <f t="shared" si="43"/>
        <v>0</v>
      </c>
      <c r="E258" s="65">
        <f t="shared" si="44"/>
        <v>0</v>
      </c>
      <c r="F258" s="66">
        <f t="shared" si="45"/>
        <v>0</v>
      </c>
      <c r="G258" s="66">
        <f t="shared" si="46"/>
        <v>0</v>
      </c>
      <c r="H258" s="66">
        <f t="shared" si="47"/>
        <v>0</v>
      </c>
      <c r="I258" s="66">
        <f t="shared" si="48"/>
        <v>0</v>
      </c>
      <c r="J258" s="66">
        <f t="shared" si="49"/>
        <v>0</v>
      </c>
      <c r="K258" s="66">
        <f t="shared" ca="1" si="50"/>
        <v>4.4441076022062202E-2</v>
      </c>
      <c r="L258" s="66">
        <f t="shared" ca="1" si="51"/>
        <v>1.9750092379987121E-3</v>
      </c>
      <c r="M258" s="66">
        <f t="shared" ca="1" si="52"/>
        <v>1.6604853344732828E-3</v>
      </c>
      <c r="N258" s="66">
        <f t="shared" ca="1" si="53"/>
        <v>6.4404658359647161E-3</v>
      </c>
      <c r="O258" s="66">
        <f t="shared" ca="1" si="54"/>
        <v>0.18830957625129793</v>
      </c>
      <c r="P258" s="16">
        <f t="shared" ca="1" si="55"/>
        <v>-4.4441076022062202E-2</v>
      </c>
    </row>
    <row r="259" spans="4:16" x14ac:dyDescent="0.2">
      <c r="D259" s="65">
        <f t="shared" si="43"/>
        <v>0</v>
      </c>
      <c r="E259" s="65">
        <f t="shared" si="44"/>
        <v>0</v>
      </c>
      <c r="F259" s="66">
        <f t="shared" si="45"/>
        <v>0</v>
      </c>
      <c r="G259" s="66">
        <f t="shared" si="46"/>
        <v>0</v>
      </c>
      <c r="H259" s="66">
        <f t="shared" si="47"/>
        <v>0</v>
      </c>
      <c r="I259" s="66">
        <f t="shared" si="48"/>
        <v>0</v>
      </c>
      <c r="J259" s="66">
        <f t="shared" si="49"/>
        <v>0</v>
      </c>
      <c r="K259" s="66">
        <f t="shared" ca="1" si="50"/>
        <v>4.4441076022062202E-2</v>
      </c>
      <c r="L259" s="66">
        <f t="shared" ca="1" si="51"/>
        <v>1.9750092379987121E-3</v>
      </c>
      <c r="M259" s="66">
        <f t="shared" ca="1" si="52"/>
        <v>1.6604853344732828E-3</v>
      </c>
      <c r="N259" s="66">
        <f t="shared" ca="1" si="53"/>
        <v>6.4404658359647161E-3</v>
      </c>
      <c r="O259" s="66">
        <f t="shared" ca="1" si="54"/>
        <v>0.18830957625129793</v>
      </c>
      <c r="P259" s="16">
        <f t="shared" ca="1" si="55"/>
        <v>-4.4441076022062202E-2</v>
      </c>
    </row>
    <row r="260" spans="4:16" x14ac:dyDescent="0.2">
      <c r="D260" s="65">
        <f t="shared" si="43"/>
        <v>0</v>
      </c>
      <c r="E260" s="65">
        <f t="shared" si="44"/>
        <v>0</v>
      </c>
      <c r="F260" s="66">
        <f t="shared" si="45"/>
        <v>0</v>
      </c>
      <c r="G260" s="66">
        <f t="shared" si="46"/>
        <v>0</v>
      </c>
      <c r="H260" s="66">
        <f t="shared" si="47"/>
        <v>0</v>
      </c>
      <c r="I260" s="66">
        <f t="shared" si="48"/>
        <v>0</v>
      </c>
      <c r="J260" s="66">
        <f t="shared" si="49"/>
        <v>0</v>
      </c>
      <c r="K260" s="66">
        <f t="shared" ca="1" si="50"/>
        <v>4.4441076022062202E-2</v>
      </c>
      <c r="L260" s="66">
        <f t="shared" ca="1" si="51"/>
        <v>1.9750092379987121E-3</v>
      </c>
      <c r="M260" s="66">
        <f t="shared" ca="1" si="52"/>
        <v>1.6604853344732828E-3</v>
      </c>
      <c r="N260" s="66">
        <f t="shared" ca="1" si="53"/>
        <v>6.4404658359647161E-3</v>
      </c>
      <c r="O260" s="66">
        <f t="shared" ca="1" si="54"/>
        <v>0.18830957625129793</v>
      </c>
      <c r="P260" s="16">
        <f t="shared" ca="1" si="55"/>
        <v>-4.4441076022062202E-2</v>
      </c>
    </row>
    <row r="261" spans="4:16" x14ac:dyDescent="0.2">
      <c r="D261" s="65">
        <f t="shared" si="43"/>
        <v>0</v>
      </c>
      <c r="E261" s="65">
        <f t="shared" si="44"/>
        <v>0</v>
      </c>
      <c r="F261" s="66">
        <f t="shared" si="45"/>
        <v>0</v>
      </c>
      <c r="G261" s="66">
        <f t="shared" si="46"/>
        <v>0</v>
      </c>
      <c r="H261" s="66">
        <f t="shared" si="47"/>
        <v>0</v>
      </c>
      <c r="I261" s="66">
        <f t="shared" si="48"/>
        <v>0</v>
      </c>
      <c r="J261" s="66">
        <f t="shared" si="49"/>
        <v>0</v>
      </c>
      <c r="K261" s="66">
        <f t="shared" ca="1" si="50"/>
        <v>4.4441076022062202E-2</v>
      </c>
      <c r="L261" s="66">
        <f t="shared" ca="1" si="51"/>
        <v>1.9750092379987121E-3</v>
      </c>
      <c r="M261" s="66">
        <f t="shared" ca="1" si="52"/>
        <v>1.6604853344732828E-3</v>
      </c>
      <c r="N261" s="66">
        <f t="shared" ca="1" si="53"/>
        <v>6.4404658359647161E-3</v>
      </c>
      <c r="O261" s="66">
        <f t="shared" ca="1" si="54"/>
        <v>0.18830957625129793</v>
      </c>
      <c r="P261" s="16">
        <f t="shared" ca="1" si="55"/>
        <v>-4.4441076022062202E-2</v>
      </c>
    </row>
    <row r="262" spans="4:16" x14ac:dyDescent="0.2">
      <c r="D262" s="65">
        <f t="shared" si="43"/>
        <v>0</v>
      </c>
      <c r="E262" s="65">
        <f t="shared" si="44"/>
        <v>0</v>
      </c>
      <c r="F262" s="66">
        <f t="shared" si="45"/>
        <v>0</v>
      </c>
      <c r="G262" s="66">
        <f t="shared" si="46"/>
        <v>0</v>
      </c>
      <c r="H262" s="66">
        <f t="shared" si="47"/>
        <v>0</v>
      </c>
      <c r="I262" s="66">
        <f t="shared" si="48"/>
        <v>0</v>
      </c>
      <c r="J262" s="66">
        <f t="shared" si="49"/>
        <v>0</v>
      </c>
      <c r="K262" s="66">
        <f t="shared" ca="1" si="50"/>
        <v>4.4441076022062202E-2</v>
      </c>
      <c r="L262" s="66">
        <f t="shared" ca="1" si="51"/>
        <v>1.9750092379987121E-3</v>
      </c>
      <c r="M262" s="66">
        <f t="shared" ca="1" si="52"/>
        <v>1.6604853344732828E-3</v>
      </c>
      <c r="N262" s="66">
        <f t="shared" ca="1" si="53"/>
        <v>6.4404658359647161E-3</v>
      </c>
      <c r="O262" s="66">
        <f t="shared" ca="1" si="54"/>
        <v>0.18830957625129793</v>
      </c>
      <c r="P262" s="16">
        <f t="shared" ca="1" si="55"/>
        <v>-4.4441076022062202E-2</v>
      </c>
    </row>
    <row r="263" spans="4:16" x14ac:dyDescent="0.2">
      <c r="D263" s="65">
        <f t="shared" si="43"/>
        <v>0</v>
      </c>
      <c r="E263" s="65">
        <f t="shared" si="44"/>
        <v>0</v>
      </c>
      <c r="F263" s="66">
        <f t="shared" si="45"/>
        <v>0</v>
      </c>
      <c r="G263" s="66">
        <f t="shared" si="46"/>
        <v>0</v>
      </c>
      <c r="H263" s="66">
        <f t="shared" si="47"/>
        <v>0</v>
      </c>
      <c r="I263" s="66">
        <f t="shared" si="48"/>
        <v>0</v>
      </c>
      <c r="J263" s="66">
        <f t="shared" si="49"/>
        <v>0</v>
      </c>
      <c r="K263" s="66">
        <f t="shared" ca="1" si="50"/>
        <v>4.4441076022062202E-2</v>
      </c>
      <c r="L263" s="66">
        <f t="shared" ca="1" si="51"/>
        <v>1.9750092379987121E-3</v>
      </c>
      <c r="M263" s="66">
        <f t="shared" ca="1" si="52"/>
        <v>1.6604853344732828E-3</v>
      </c>
      <c r="N263" s="66">
        <f t="shared" ca="1" si="53"/>
        <v>6.4404658359647161E-3</v>
      </c>
      <c r="O263" s="66">
        <f t="shared" ca="1" si="54"/>
        <v>0.18830957625129793</v>
      </c>
      <c r="P263" s="16">
        <f t="shared" ca="1" si="55"/>
        <v>-4.4441076022062202E-2</v>
      </c>
    </row>
    <row r="264" spans="4:16" x14ac:dyDescent="0.2">
      <c r="D264" s="65">
        <f t="shared" si="43"/>
        <v>0</v>
      </c>
      <c r="E264" s="65">
        <f t="shared" si="44"/>
        <v>0</v>
      </c>
      <c r="F264" s="66">
        <f t="shared" si="45"/>
        <v>0</v>
      </c>
      <c r="G264" s="66">
        <f t="shared" si="46"/>
        <v>0</v>
      </c>
      <c r="H264" s="66">
        <f t="shared" si="47"/>
        <v>0</v>
      </c>
      <c r="I264" s="66">
        <f t="shared" si="48"/>
        <v>0</v>
      </c>
      <c r="J264" s="66">
        <f t="shared" si="49"/>
        <v>0</v>
      </c>
      <c r="K264" s="66">
        <f t="shared" ca="1" si="50"/>
        <v>4.4441076022062202E-2</v>
      </c>
      <c r="L264" s="66">
        <f t="shared" ca="1" si="51"/>
        <v>1.9750092379987121E-3</v>
      </c>
      <c r="M264" s="66">
        <f t="shared" ca="1" si="52"/>
        <v>1.6604853344732828E-3</v>
      </c>
      <c r="N264" s="66">
        <f t="shared" ca="1" si="53"/>
        <v>6.4404658359647161E-3</v>
      </c>
      <c r="O264" s="66">
        <f t="shared" ca="1" si="54"/>
        <v>0.18830957625129793</v>
      </c>
      <c r="P264" s="16">
        <f t="shared" ca="1" si="55"/>
        <v>-4.4441076022062202E-2</v>
      </c>
    </row>
    <row r="265" spans="4:16" x14ac:dyDescent="0.2">
      <c r="D265" s="65">
        <f t="shared" si="43"/>
        <v>0</v>
      </c>
      <c r="E265" s="65">
        <f t="shared" si="44"/>
        <v>0</v>
      </c>
      <c r="F265" s="66">
        <f t="shared" si="45"/>
        <v>0</v>
      </c>
      <c r="G265" s="66">
        <f t="shared" si="46"/>
        <v>0</v>
      </c>
      <c r="H265" s="66">
        <f t="shared" si="47"/>
        <v>0</v>
      </c>
      <c r="I265" s="66">
        <f t="shared" si="48"/>
        <v>0</v>
      </c>
      <c r="J265" s="66">
        <f t="shared" si="49"/>
        <v>0</v>
      </c>
      <c r="K265" s="66">
        <f t="shared" ca="1" si="50"/>
        <v>4.4441076022062202E-2</v>
      </c>
      <c r="L265" s="66">
        <f t="shared" ca="1" si="51"/>
        <v>1.9750092379987121E-3</v>
      </c>
      <c r="M265" s="66">
        <f t="shared" ca="1" si="52"/>
        <v>1.6604853344732828E-3</v>
      </c>
      <c r="N265" s="66">
        <f t="shared" ca="1" si="53"/>
        <v>6.4404658359647161E-3</v>
      </c>
      <c r="O265" s="66">
        <f t="shared" ca="1" si="54"/>
        <v>0.18830957625129793</v>
      </c>
      <c r="P265" s="16">
        <f t="shared" ca="1" si="55"/>
        <v>-4.4441076022062202E-2</v>
      </c>
    </row>
    <row r="266" spans="4:16" x14ac:dyDescent="0.2">
      <c r="D266" s="65">
        <f t="shared" si="43"/>
        <v>0</v>
      </c>
      <c r="E266" s="65">
        <f t="shared" si="44"/>
        <v>0</v>
      </c>
      <c r="F266" s="66">
        <f t="shared" si="45"/>
        <v>0</v>
      </c>
      <c r="G266" s="66">
        <f t="shared" si="46"/>
        <v>0</v>
      </c>
      <c r="H266" s="66">
        <f t="shared" si="47"/>
        <v>0</v>
      </c>
      <c r="I266" s="66">
        <f t="shared" si="48"/>
        <v>0</v>
      </c>
      <c r="J266" s="66">
        <f t="shared" si="49"/>
        <v>0</v>
      </c>
      <c r="K266" s="66">
        <f t="shared" ca="1" si="50"/>
        <v>4.4441076022062202E-2</v>
      </c>
      <c r="L266" s="66">
        <f t="shared" ca="1" si="51"/>
        <v>1.9750092379987121E-3</v>
      </c>
      <c r="M266" s="66">
        <f t="shared" ca="1" si="52"/>
        <v>1.6604853344732828E-3</v>
      </c>
      <c r="N266" s="66">
        <f t="shared" ca="1" si="53"/>
        <v>6.4404658359647161E-3</v>
      </c>
      <c r="O266" s="66">
        <f t="shared" ca="1" si="54"/>
        <v>0.18830957625129793</v>
      </c>
      <c r="P266" s="16">
        <f t="shared" ca="1" si="55"/>
        <v>-4.4441076022062202E-2</v>
      </c>
    </row>
    <row r="267" spans="4:16" x14ac:dyDescent="0.2">
      <c r="D267" s="65">
        <f t="shared" si="43"/>
        <v>0</v>
      </c>
      <c r="E267" s="65">
        <f t="shared" si="44"/>
        <v>0</v>
      </c>
      <c r="F267" s="66">
        <f t="shared" si="45"/>
        <v>0</v>
      </c>
      <c r="G267" s="66">
        <f t="shared" si="46"/>
        <v>0</v>
      </c>
      <c r="H267" s="66">
        <f t="shared" si="47"/>
        <v>0</v>
      </c>
      <c r="I267" s="66">
        <f t="shared" si="48"/>
        <v>0</v>
      </c>
      <c r="J267" s="66">
        <f t="shared" si="49"/>
        <v>0</v>
      </c>
      <c r="K267" s="66">
        <f t="shared" ca="1" si="50"/>
        <v>4.4441076022062202E-2</v>
      </c>
      <c r="L267" s="66">
        <f t="shared" ca="1" si="51"/>
        <v>1.9750092379987121E-3</v>
      </c>
      <c r="M267" s="66">
        <f t="shared" ca="1" si="52"/>
        <v>1.6604853344732828E-3</v>
      </c>
      <c r="N267" s="66">
        <f t="shared" ca="1" si="53"/>
        <v>6.4404658359647161E-3</v>
      </c>
      <c r="O267" s="66">
        <f t="shared" ca="1" si="54"/>
        <v>0.18830957625129793</v>
      </c>
      <c r="P267" s="16">
        <f t="shared" ca="1" si="55"/>
        <v>-4.4441076022062202E-2</v>
      </c>
    </row>
    <row r="268" spans="4:16" x14ac:dyDescent="0.2">
      <c r="D268" s="65">
        <f t="shared" si="43"/>
        <v>0</v>
      </c>
      <c r="E268" s="65">
        <f t="shared" si="44"/>
        <v>0</v>
      </c>
      <c r="F268" s="66">
        <f t="shared" si="45"/>
        <v>0</v>
      </c>
      <c r="G268" s="66">
        <f t="shared" si="46"/>
        <v>0</v>
      </c>
      <c r="H268" s="66">
        <f t="shared" si="47"/>
        <v>0</v>
      </c>
      <c r="I268" s="66">
        <f t="shared" si="48"/>
        <v>0</v>
      </c>
      <c r="J268" s="66">
        <f t="shared" si="49"/>
        <v>0</v>
      </c>
      <c r="K268" s="66">
        <f t="shared" ca="1" si="50"/>
        <v>4.4441076022062202E-2</v>
      </c>
      <c r="L268" s="66">
        <f t="shared" ca="1" si="51"/>
        <v>1.9750092379987121E-3</v>
      </c>
      <c r="M268" s="66">
        <f t="shared" ca="1" si="52"/>
        <v>1.6604853344732828E-3</v>
      </c>
      <c r="N268" s="66">
        <f t="shared" ca="1" si="53"/>
        <v>6.4404658359647161E-3</v>
      </c>
      <c r="O268" s="66">
        <f t="shared" ca="1" si="54"/>
        <v>0.18830957625129793</v>
      </c>
      <c r="P268" s="16">
        <f t="shared" ca="1" si="55"/>
        <v>-4.4441076022062202E-2</v>
      </c>
    </row>
    <row r="269" spans="4:16" x14ac:dyDescent="0.2">
      <c r="D269" s="65">
        <f t="shared" si="43"/>
        <v>0</v>
      </c>
      <c r="E269" s="65">
        <f t="shared" si="44"/>
        <v>0</v>
      </c>
      <c r="F269" s="66">
        <f t="shared" si="45"/>
        <v>0</v>
      </c>
      <c r="G269" s="66">
        <f t="shared" si="46"/>
        <v>0</v>
      </c>
      <c r="H269" s="66">
        <f t="shared" si="47"/>
        <v>0</v>
      </c>
      <c r="I269" s="66">
        <f t="shared" si="48"/>
        <v>0</v>
      </c>
      <c r="J269" s="66">
        <f t="shared" si="49"/>
        <v>0</v>
      </c>
      <c r="K269" s="66">
        <f t="shared" ca="1" si="50"/>
        <v>4.4441076022062202E-2</v>
      </c>
      <c r="L269" s="66">
        <f t="shared" ca="1" si="51"/>
        <v>1.9750092379987121E-3</v>
      </c>
      <c r="M269" s="66">
        <f t="shared" ca="1" si="52"/>
        <v>1.6604853344732828E-3</v>
      </c>
      <c r="N269" s="66">
        <f t="shared" ca="1" si="53"/>
        <v>6.4404658359647161E-3</v>
      </c>
      <c r="O269" s="66">
        <f t="shared" ca="1" si="54"/>
        <v>0.18830957625129793</v>
      </c>
      <c r="P269" s="16">
        <f t="shared" ca="1" si="55"/>
        <v>-4.4441076022062202E-2</v>
      </c>
    </row>
    <row r="270" spans="4:16" x14ac:dyDescent="0.2">
      <c r="D270" s="65">
        <f t="shared" si="43"/>
        <v>0</v>
      </c>
      <c r="E270" s="65">
        <f t="shared" si="44"/>
        <v>0</v>
      </c>
      <c r="F270" s="66">
        <f t="shared" si="45"/>
        <v>0</v>
      </c>
      <c r="G270" s="66">
        <f t="shared" si="46"/>
        <v>0</v>
      </c>
      <c r="H270" s="66">
        <f t="shared" si="47"/>
        <v>0</v>
      </c>
      <c r="I270" s="66">
        <f t="shared" si="48"/>
        <v>0</v>
      </c>
      <c r="J270" s="66">
        <f t="shared" si="49"/>
        <v>0</v>
      </c>
      <c r="K270" s="66">
        <f t="shared" ca="1" si="50"/>
        <v>4.4441076022062202E-2</v>
      </c>
      <c r="L270" s="66">
        <f t="shared" ca="1" si="51"/>
        <v>1.9750092379987121E-3</v>
      </c>
      <c r="M270" s="66">
        <f t="shared" ca="1" si="52"/>
        <v>1.6604853344732828E-3</v>
      </c>
      <c r="N270" s="66">
        <f t="shared" ca="1" si="53"/>
        <v>6.4404658359647161E-3</v>
      </c>
      <c r="O270" s="66">
        <f t="shared" ca="1" si="54"/>
        <v>0.18830957625129793</v>
      </c>
      <c r="P270" s="16">
        <f t="shared" ca="1" si="55"/>
        <v>-4.4441076022062202E-2</v>
      </c>
    </row>
    <row r="271" spans="4:16" x14ac:dyDescent="0.2">
      <c r="D271" s="65">
        <f t="shared" si="43"/>
        <v>0</v>
      </c>
      <c r="E271" s="65">
        <f t="shared" si="44"/>
        <v>0</v>
      </c>
      <c r="F271" s="66">
        <f t="shared" si="45"/>
        <v>0</v>
      </c>
      <c r="G271" s="66">
        <f t="shared" si="46"/>
        <v>0</v>
      </c>
      <c r="H271" s="66">
        <f t="shared" si="47"/>
        <v>0</v>
      </c>
      <c r="I271" s="66">
        <f t="shared" si="48"/>
        <v>0</v>
      </c>
      <c r="J271" s="66">
        <f t="shared" si="49"/>
        <v>0</v>
      </c>
      <c r="K271" s="66">
        <f t="shared" ca="1" si="50"/>
        <v>4.4441076022062202E-2</v>
      </c>
      <c r="L271" s="66">
        <f t="shared" ca="1" si="51"/>
        <v>1.9750092379987121E-3</v>
      </c>
      <c r="M271" s="66">
        <f t="shared" ca="1" si="52"/>
        <v>1.6604853344732828E-3</v>
      </c>
      <c r="N271" s="66">
        <f t="shared" ca="1" si="53"/>
        <v>6.4404658359647161E-3</v>
      </c>
      <c r="O271" s="66">
        <f t="shared" ca="1" si="54"/>
        <v>0.18830957625129793</v>
      </c>
      <c r="P271" s="16">
        <f t="shared" ca="1" si="55"/>
        <v>-4.4441076022062202E-2</v>
      </c>
    </row>
    <row r="272" spans="4:16" x14ac:dyDescent="0.2">
      <c r="D272" s="65">
        <f t="shared" si="43"/>
        <v>0</v>
      </c>
      <c r="E272" s="65">
        <f t="shared" si="44"/>
        <v>0</v>
      </c>
      <c r="F272" s="66">
        <f t="shared" si="45"/>
        <v>0</v>
      </c>
      <c r="G272" s="66">
        <f t="shared" si="46"/>
        <v>0</v>
      </c>
      <c r="H272" s="66">
        <f t="shared" si="47"/>
        <v>0</v>
      </c>
      <c r="I272" s="66">
        <f t="shared" si="48"/>
        <v>0</v>
      </c>
      <c r="J272" s="66">
        <f t="shared" si="49"/>
        <v>0</v>
      </c>
      <c r="K272" s="66">
        <f t="shared" ca="1" si="50"/>
        <v>4.4441076022062202E-2</v>
      </c>
      <c r="L272" s="66">
        <f t="shared" ca="1" si="51"/>
        <v>1.9750092379987121E-3</v>
      </c>
      <c r="M272" s="66">
        <f t="shared" ca="1" si="52"/>
        <v>1.6604853344732828E-3</v>
      </c>
      <c r="N272" s="66">
        <f t="shared" ca="1" si="53"/>
        <v>6.4404658359647161E-3</v>
      </c>
      <c r="O272" s="66">
        <f t="shared" ca="1" si="54"/>
        <v>0.18830957625129793</v>
      </c>
      <c r="P272" s="16">
        <f t="shared" ca="1" si="55"/>
        <v>-4.4441076022062202E-2</v>
      </c>
    </row>
    <row r="273" spans="4:16" x14ac:dyDescent="0.2">
      <c r="D273" s="65">
        <f t="shared" si="43"/>
        <v>0</v>
      </c>
      <c r="E273" s="65">
        <f t="shared" si="44"/>
        <v>0</v>
      </c>
      <c r="F273" s="66">
        <f t="shared" si="45"/>
        <v>0</v>
      </c>
      <c r="G273" s="66">
        <f t="shared" si="46"/>
        <v>0</v>
      </c>
      <c r="H273" s="66">
        <f t="shared" si="47"/>
        <v>0</v>
      </c>
      <c r="I273" s="66">
        <f t="shared" si="48"/>
        <v>0</v>
      </c>
      <c r="J273" s="66">
        <f t="shared" si="49"/>
        <v>0</v>
      </c>
      <c r="K273" s="66">
        <f t="shared" ca="1" si="50"/>
        <v>4.4441076022062202E-2</v>
      </c>
      <c r="L273" s="66">
        <f t="shared" ca="1" si="51"/>
        <v>1.9750092379987121E-3</v>
      </c>
      <c r="M273" s="66">
        <f t="shared" ca="1" si="52"/>
        <v>1.6604853344732828E-3</v>
      </c>
      <c r="N273" s="66">
        <f t="shared" ca="1" si="53"/>
        <v>6.4404658359647161E-3</v>
      </c>
      <c r="O273" s="66">
        <f t="shared" ca="1" si="54"/>
        <v>0.18830957625129793</v>
      </c>
      <c r="P273" s="16">
        <f t="shared" ca="1" si="55"/>
        <v>-4.4441076022062202E-2</v>
      </c>
    </row>
    <row r="274" spans="4:16" x14ac:dyDescent="0.2">
      <c r="D274" s="65">
        <f t="shared" si="43"/>
        <v>0</v>
      </c>
      <c r="E274" s="65">
        <f t="shared" si="44"/>
        <v>0</v>
      </c>
      <c r="F274" s="66">
        <f t="shared" si="45"/>
        <v>0</v>
      </c>
      <c r="G274" s="66">
        <f t="shared" si="46"/>
        <v>0</v>
      </c>
      <c r="H274" s="66">
        <f t="shared" si="47"/>
        <v>0</v>
      </c>
      <c r="I274" s="66">
        <f t="shared" si="48"/>
        <v>0</v>
      </c>
      <c r="J274" s="66">
        <f t="shared" si="49"/>
        <v>0</v>
      </c>
      <c r="K274" s="66">
        <f t="shared" ca="1" si="50"/>
        <v>4.4441076022062202E-2</v>
      </c>
      <c r="L274" s="66">
        <f t="shared" ca="1" si="51"/>
        <v>1.9750092379987121E-3</v>
      </c>
      <c r="M274" s="66">
        <f t="shared" ca="1" si="52"/>
        <v>1.6604853344732828E-3</v>
      </c>
      <c r="N274" s="66">
        <f t="shared" ca="1" si="53"/>
        <v>6.4404658359647161E-3</v>
      </c>
      <c r="O274" s="66">
        <f t="shared" ca="1" si="54"/>
        <v>0.18830957625129793</v>
      </c>
      <c r="P274" s="16">
        <f t="shared" ca="1" si="55"/>
        <v>-4.4441076022062202E-2</v>
      </c>
    </row>
    <row r="275" spans="4:16" x14ac:dyDescent="0.2">
      <c r="D275" s="65">
        <f t="shared" si="43"/>
        <v>0</v>
      </c>
      <c r="E275" s="65">
        <f t="shared" si="44"/>
        <v>0</v>
      </c>
      <c r="F275" s="66">
        <f t="shared" si="45"/>
        <v>0</v>
      </c>
      <c r="G275" s="66">
        <f t="shared" si="46"/>
        <v>0</v>
      </c>
      <c r="H275" s="66">
        <f t="shared" si="47"/>
        <v>0</v>
      </c>
      <c r="I275" s="66">
        <f t="shared" si="48"/>
        <v>0</v>
      </c>
      <c r="J275" s="66">
        <f t="shared" si="49"/>
        <v>0</v>
      </c>
      <c r="K275" s="66">
        <f t="shared" ca="1" si="50"/>
        <v>4.4441076022062202E-2</v>
      </c>
      <c r="L275" s="66">
        <f t="shared" ca="1" si="51"/>
        <v>1.9750092379987121E-3</v>
      </c>
      <c r="M275" s="66">
        <f t="shared" ca="1" si="52"/>
        <v>1.6604853344732828E-3</v>
      </c>
      <c r="N275" s="66">
        <f t="shared" ca="1" si="53"/>
        <v>6.4404658359647161E-3</v>
      </c>
      <c r="O275" s="66">
        <f t="shared" ca="1" si="54"/>
        <v>0.18830957625129793</v>
      </c>
      <c r="P275" s="16">
        <f t="shared" ca="1" si="55"/>
        <v>-4.4441076022062202E-2</v>
      </c>
    </row>
    <row r="276" spans="4:16" x14ac:dyDescent="0.2">
      <c r="D276" s="65">
        <f t="shared" ref="D276:D296" si="56">A276/A$18</f>
        <v>0</v>
      </c>
      <c r="E276" s="65">
        <f t="shared" ref="E276:E296" si="57">B276/B$18</f>
        <v>0</v>
      </c>
      <c r="F276" s="66">
        <f t="shared" ref="F276:F296" si="58">D276*D276</f>
        <v>0</v>
      </c>
      <c r="G276" s="66">
        <f t="shared" ref="G276:G296" si="59">D276*F276</f>
        <v>0</v>
      </c>
      <c r="H276" s="66">
        <f t="shared" ref="H276:H296" si="60">F276*F276</f>
        <v>0</v>
      </c>
      <c r="I276" s="66">
        <f t="shared" ref="I276:I296" si="61">E276*D276</f>
        <v>0</v>
      </c>
      <c r="J276" s="66">
        <f t="shared" ref="J276:J296" si="62">I276*D276</f>
        <v>0</v>
      </c>
      <c r="K276" s="66">
        <f t="shared" ref="K276:K296" ca="1" si="63">+E$4+E$5*D276+E$6*D276^2</f>
        <v>4.4441076022062202E-2</v>
      </c>
      <c r="L276" s="66">
        <f t="shared" ref="L276:L296" ca="1" si="64">+(K276-E276)^2</f>
        <v>1.9750092379987121E-3</v>
      </c>
      <c r="M276" s="66">
        <f t="shared" ref="M276:M296" ca="1" si="65">(M$1-M$2*D276+M$3*F276)^2</f>
        <v>1.6604853344732828E-3</v>
      </c>
      <c r="N276" s="66">
        <f t="shared" ref="N276:N296" ca="1" si="66">(-M$2+M$4*D276-M$5*F276)^2</f>
        <v>6.4404658359647161E-3</v>
      </c>
      <c r="O276" s="66">
        <f t="shared" ref="O276:O296" ca="1" si="67">+(M$3-D276*M$5+F276*M$6)^2</f>
        <v>0.18830957625129793</v>
      </c>
      <c r="P276" s="16">
        <f t="shared" ref="P276:P296" ca="1" si="68">+E276-K276</f>
        <v>-4.4441076022062202E-2</v>
      </c>
    </row>
    <row r="277" spans="4:16" x14ac:dyDescent="0.2">
      <c r="D277" s="65">
        <f t="shared" si="56"/>
        <v>0</v>
      </c>
      <c r="E277" s="65">
        <f t="shared" si="57"/>
        <v>0</v>
      </c>
      <c r="F277" s="66">
        <f t="shared" si="58"/>
        <v>0</v>
      </c>
      <c r="G277" s="66">
        <f t="shared" si="59"/>
        <v>0</v>
      </c>
      <c r="H277" s="66">
        <f t="shared" si="60"/>
        <v>0</v>
      </c>
      <c r="I277" s="66">
        <f t="shared" si="61"/>
        <v>0</v>
      </c>
      <c r="J277" s="66">
        <f t="shared" si="62"/>
        <v>0</v>
      </c>
      <c r="K277" s="66">
        <f t="shared" ca="1" si="63"/>
        <v>4.4441076022062202E-2</v>
      </c>
      <c r="L277" s="66">
        <f t="shared" ca="1" si="64"/>
        <v>1.9750092379987121E-3</v>
      </c>
      <c r="M277" s="66">
        <f t="shared" ca="1" si="65"/>
        <v>1.6604853344732828E-3</v>
      </c>
      <c r="N277" s="66">
        <f t="shared" ca="1" si="66"/>
        <v>6.4404658359647161E-3</v>
      </c>
      <c r="O277" s="66">
        <f t="shared" ca="1" si="67"/>
        <v>0.18830957625129793</v>
      </c>
      <c r="P277" s="16">
        <f t="shared" ca="1" si="68"/>
        <v>-4.4441076022062202E-2</v>
      </c>
    </row>
    <row r="278" spans="4:16" x14ac:dyDescent="0.2">
      <c r="D278" s="65">
        <f t="shared" si="56"/>
        <v>0</v>
      </c>
      <c r="E278" s="65">
        <f t="shared" si="57"/>
        <v>0</v>
      </c>
      <c r="F278" s="66">
        <f t="shared" si="58"/>
        <v>0</v>
      </c>
      <c r="G278" s="66">
        <f t="shared" si="59"/>
        <v>0</v>
      </c>
      <c r="H278" s="66">
        <f t="shared" si="60"/>
        <v>0</v>
      </c>
      <c r="I278" s="66">
        <f t="shared" si="61"/>
        <v>0</v>
      </c>
      <c r="J278" s="66">
        <f t="shared" si="62"/>
        <v>0</v>
      </c>
      <c r="K278" s="66">
        <f t="shared" ca="1" si="63"/>
        <v>4.4441076022062202E-2</v>
      </c>
      <c r="L278" s="66">
        <f t="shared" ca="1" si="64"/>
        <v>1.9750092379987121E-3</v>
      </c>
      <c r="M278" s="66">
        <f t="shared" ca="1" si="65"/>
        <v>1.6604853344732828E-3</v>
      </c>
      <c r="N278" s="66">
        <f t="shared" ca="1" si="66"/>
        <v>6.4404658359647161E-3</v>
      </c>
      <c r="O278" s="66">
        <f t="shared" ca="1" si="67"/>
        <v>0.18830957625129793</v>
      </c>
      <c r="P278" s="16">
        <f t="shared" ca="1" si="68"/>
        <v>-4.4441076022062202E-2</v>
      </c>
    </row>
    <row r="279" spans="4:16" x14ac:dyDescent="0.2">
      <c r="D279" s="65">
        <f t="shared" si="56"/>
        <v>0</v>
      </c>
      <c r="E279" s="65">
        <f t="shared" si="57"/>
        <v>0</v>
      </c>
      <c r="F279" s="66">
        <f t="shared" si="58"/>
        <v>0</v>
      </c>
      <c r="G279" s="66">
        <f t="shared" si="59"/>
        <v>0</v>
      </c>
      <c r="H279" s="66">
        <f t="shared" si="60"/>
        <v>0</v>
      </c>
      <c r="I279" s="66">
        <f t="shared" si="61"/>
        <v>0</v>
      </c>
      <c r="J279" s="66">
        <f t="shared" si="62"/>
        <v>0</v>
      </c>
      <c r="K279" s="66">
        <f t="shared" ca="1" si="63"/>
        <v>4.4441076022062202E-2</v>
      </c>
      <c r="L279" s="66">
        <f t="shared" ca="1" si="64"/>
        <v>1.9750092379987121E-3</v>
      </c>
      <c r="M279" s="66">
        <f t="shared" ca="1" si="65"/>
        <v>1.6604853344732828E-3</v>
      </c>
      <c r="N279" s="66">
        <f t="shared" ca="1" si="66"/>
        <v>6.4404658359647161E-3</v>
      </c>
      <c r="O279" s="66">
        <f t="shared" ca="1" si="67"/>
        <v>0.18830957625129793</v>
      </c>
      <c r="P279" s="16">
        <f t="shared" ca="1" si="68"/>
        <v>-4.4441076022062202E-2</v>
      </c>
    </row>
    <row r="280" spans="4:16" x14ac:dyDescent="0.2">
      <c r="D280" s="65">
        <f t="shared" si="56"/>
        <v>0</v>
      </c>
      <c r="E280" s="65">
        <f t="shared" si="57"/>
        <v>0</v>
      </c>
      <c r="F280" s="66">
        <f t="shared" si="58"/>
        <v>0</v>
      </c>
      <c r="G280" s="66">
        <f t="shared" si="59"/>
        <v>0</v>
      </c>
      <c r="H280" s="66">
        <f t="shared" si="60"/>
        <v>0</v>
      </c>
      <c r="I280" s="66">
        <f t="shared" si="61"/>
        <v>0</v>
      </c>
      <c r="J280" s="66">
        <f t="shared" si="62"/>
        <v>0</v>
      </c>
      <c r="K280" s="66">
        <f t="shared" ca="1" si="63"/>
        <v>4.4441076022062202E-2</v>
      </c>
      <c r="L280" s="66">
        <f t="shared" ca="1" si="64"/>
        <v>1.9750092379987121E-3</v>
      </c>
      <c r="M280" s="66">
        <f t="shared" ca="1" si="65"/>
        <v>1.6604853344732828E-3</v>
      </c>
      <c r="N280" s="66">
        <f t="shared" ca="1" si="66"/>
        <v>6.4404658359647161E-3</v>
      </c>
      <c r="O280" s="66">
        <f t="shared" ca="1" si="67"/>
        <v>0.18830957625129793</v>
      </c>
      <c r="P280" s="16">
        <f t="shared" ca="1" si="68"/>
        <v>-4.4441076022062202E-2</v>
      </c>
    </row>
    <row r="281" spans="4:16" x14ac:dyDescent="0.2">
      <c r="D281" s="65">
        <f t="shared" si="56"/>
        <v>0</v>
      </c>
      <c r="E281" s="65">
        <f t="shared" si="57"/>
        <v>0</v>
      </c>
      <c r="F281" s="66">
        <f t="shared" si="58"/>
        <v>0</v>
      </c>
      <c r="G281" s="66">
        <f t="shared" si="59"/>
        <v>0</v>
      </c>
      <c r="H281" s="66">
        <f t="shared" si="60"/>
        <v>0</v>
      </c>
      <c r="I281" s="66">
        <f t="shared" si="61"/>
        <v>0</v>
      </c>
      <c r="J281" s="66">
        <f t="shared" si="62"/>
        <v>0</v>
      </c>
      <c r="K281" s="66">
        <f t="shared" ca="1" si="63"/>
        <v>4.4441076022062202E-2</v>
      </c>
      <c r="L281" s="66">
        <f t="shared" ca="1" si="64"/>
        <v>1.9750092379987121E-3</v>
      </c>
      <c r="M281" s="66">
        <f t="shared" ca="1" si="65"/>
        <v>1.6604853344732828E-3</v>
      </c>
      <c r="N281" s="66">
        <f t="shared" ca="1" si="66"/>
        <v>6.4404658359647161E-3</v>
      </c>
      <c r="O281" s="66">
        <f t="shared" ca="1" si="67"/>
        <v>0.18830957625129793</v>
      </c>
      <c r="P281" s="16">
        <f t="shared" ca="1" si="68"/>
        <v>-4.4441076022062202E-2</v>
      </c>
    </row>
    <row r="282" spans="4:16" x14ac:dyDescent="0.2">
      <c r="D282" s="65">
        <f t="shared" si="56"/>
        <v>0</v>
      </c>
      <c r="E282" s="65">
        <f t="shared" si="57"/>
        <v>0</v>
      </c>
      <c r="F282" s="66">
        <f t="shared" si="58"/>
        <v>0</v>
      </c>
      <c r="G282" s="66">
        <f t="shared" si="59"/>
        <v>0</v>
      </c>
      <c r="H282" s="66">
        <f t="shared" si="60"/>
        <v>0</v>
      </c>
      <c r="I282" s="66">
        <f t="shared" si="61"/>
        <v>0</v>
      </c>
      <c r="J282" s="66">
        <f t="shared" si="62"/>
        <v>0</v>
      </c>
      <c r="K282" s="66">
        <f t="shared" ca="1" si="63"/>
        <v>4.4441076022062202E-2</v>
      </c>
      <c r="L282" s="66">
        <f t="shared" ca="1" si="64"/>
        <v>1.9750092379987121E-3</v>
      </c>
      <c r="M282" s="66">
        <f t="shared" ca="1" si="65"/>
        <v>1.6604853344732828E-3</v>
      </c>
      <c r="N282" s="66">
        <f t="shared" ca="1" si="66"/>
        <v>6.4404658359647161E-3</v>
      </c>
      <c r="O282" s="66">
        <f t="shared" ca="1" si="67"/>
        <v>0.18830957625129793</v>
      </c>
      <c r="P282" s="16">
        <f t="shared" ca="1" si="68"/>
        <v>-4.4441076022062202E-2</v>
      </c>
    </row>
    <row r="283" spans="4:16" x14ac:dyDescent="0.2">
      <c r="D283" s="65">
        <f t="shared" si="56"/>
        <v>0</v>
      </c>
      <c r="E283" s="65">
        <f t="shared" si="57"/>
        <v>0</v>
      </c>
      <c r="F283" s="66">
        <f t="shared" si="58"/>
        <v>0</v>
      </c>
      <c r="G283" s="66">
        <f t="shared" si="59"/>
        <v>0</v>
      </c>
      <c r="H283" s="66">
        <f t="shared" si="60"/>
        <v>0</v>
      </c>
      <c r="I283" s="66">
        <f t="shared" si="61"/>
        <v>0</v>
      </c>
      <c r="J283" s="66">
        <f t="shared" si="62"/>
        <v>0</v>
      </c>
      <c r="K283" s="66">
        <f t="shared" ca="1" si="63"/>
        <v>4.4441076022062202E-2</v>
      </c>
      <c r="L283" s="66">
        <f t="shared" ca="1" si="64"/>
        <v>1.9750092379987121E-3</v>
      </c>
      <c r="M283" s="66">
        <f t="shared" ca="1" si="65"/>
        <v>1.6604853344732828E-3</v>
      </c>
      <c r="N283" s="66">
        <f t="shared" ca="1" si="66"/>
        <v>6.4404658359647161E-3</v>
      </c>
      <c r="O283" s="66">
        <f t="shared" ca="1" si="67"/>
        <v>0.18830957625129793</v>
      </c>
      <c r="P283" s="16">
        <f t="shared" ca="1" si="68"/>
        <v>-4.4441076022062202E-2</v>
      </c>
    </row>
    <row r="284" spans="4:16" x14ac:dyDescent="0.2">
      <c r="D284" s="65">
        <f t="shared" si="56"/>
        <v>0</v>
      </c>
      <c r="E284" s="65">
        <f t="shared" si="57"/>
        <v>0</v>
      </c>
      <c r="F284" s="66">
        <f t="shared" si="58"/>
        <v>0</v>
      </c>
      <c r="G284" s="66">
        <f t="shared" si="59"/>
        <v>0</v>
      </c>
      <c r="H284" s="66">
        <f t="shared" si="60"/>
        <v>0</v>
      </c>
      <c r="I284" s="66">
        <f t="shared" si="61"/>
        <v>0</v>
      </c>
      <c r="J284" s="66">
        <f t="shared" si="62"/>
        <v>0</v>
      </c>
      <c r="K284" s="66">
        <f t="shared" ca="1" si="63"/>
        <v>4.4441076022062202E-2</v>
      </c>
      <c r="L284" s="66">
        <f t="shared" ca="1" si="64"/>
        <v>1.9750092379987121E-3</v>
      </c>
      <c r="M284" s="66">
        <f t="shared" ca="1" si="65"/>
        <v>1.6604853344732828E-3</v>
      </c>
      <c r="N284" s="66">
        <f t="shared" ca="1" si="66"/>
        <v>6.4404658359647161E-3</v>
      </c>
      <c r="O284" s="66">
        <f t="shared" ca="1" si="67"/>
        <v>0.18830957625129793</v>
      </c>
      <c r="P284" s="16">
        <f t="shared" ca="1" si="68"/>
        <v>-4.4441076022062202E-2</v>
      </c>
    </row>
    <row r="285" spans="4:16" x14ac:dyDescent="0.2">
      <c r="D285" s="65">
        <f t="shared" si="56"/>
        <v>0</v>
      </c>
      <c r="E285" s="65">
        <f t="shared" si="57"/>
        <v>0</v>
      </c>
      <c r="F285" s="66">
        <f t="shared" si="58"/>
        <v>0</v>
      </c>
      <c r="G285" s="66">
        <f t="shared" si="59"/>
        <v>0</v>
      </c>
      <c r="H285" s="66">
        <f t="shared" si="60"/>
        <v>0</v>
      </c>
      <c r="I285" s="66">
        <f t="shared" si="61"/>
        <v>0</v>
      </c>
      <c r="J285" s="66">
        <f t="shared" si="62"/>
        <v>0</v>
      </c>
      <c r="K285" s="66">
        <f t="shared" ca="1" si="63"/>
        <v>4.4441076022062202E-2</v>
      </c>
      <c r="L285" s="66">
        <f t="shared" ca="1" si="64"/>
        <v>1.9750092379987121E-3</v>
      </c>
      <c r="M285" s="66">
        <f t="shared" ca="1" si="65"/>
        <v>1.6604853344732828E-3</v>
      </c>
      <c r="N285" s="66">
        <f t="shared" ca="1" si="66"/>
        <v>6.4404658359647161E-3</v>
      </c>
      <c r="O285" s="66">
        <f t="shared" ca="1" si="67"/>
        <v>0.18830957625129793</v>
      </c>
      <c r="P285" s="16">
        <f t="shared" ca="1" si="68"/>
        <v>-4.4441076022062202E-2</v>
      </c>
    </row>
    <row r="286" spans="4:16" x14ac:dyDescent="0.2">
      <c r="D286" s="65">
        <f t="shared" si="56"/>
        <v>0</v>
      </c>
      <c r="E286" s="65">
        <f t="shared" si="57"/>
        <v>0</v>
      </c>
      <c r="F286" s="66">
        <f t="shared" si="58"/>
        <v>0</v>
      </c>
      <c r="G286" s="66">
        <f t="shared" si="59"/>
        <v>0</v>
      </c>
      <c r="H286" s="66">
        <f t="shared" si="60"/>
        <v>0</v>
      </c>
      <c r="I286" s="66">
        <f t="shared" si="61"/>
        <v>0</v>
      </c>
      <c r="J286" s="66">
        <f t="shared" si="62"/>
        <v>0</v>
      </c>
      <c r="K286" s="66">
        <f t="shared" ca="1" si="63"/>
        <v>4.4441076022062202E-2</v>
      </c>
      <c r="L286" s="66">
        <f t="shared" ca="1" si="64"/>
        <v>1.9750092379987121E-3</v>
      </c>
      <c r="M286" s="66">
        <f t="shared" ca="1" si="65"/>
        <v>1.6604853344732828E-3</v>
      </c>
      <c r="N286" s="66">
        <f t="shared" ca="1" si="66"/>
        <v>6.4404658359647161E-3</v>
      </c>
      <c r="O286" s="66">
        <f t="shared" ca="1" si="67"/>
        <v>0.18830957625129793</v>
      </c>
      <c r="P286" s="16">
        <f t="shared" ca="1" si="68"/>
        <v>-4.4441076022062202E-2</v>
      </c>
    </row>
    <row r="287" spans="4:16" x14ac:dyDescent="0.2">
      <c r="D287" s="65">
        <f t="shared" si="56"/>
        <v>0</v>
      </c>
      <c r="E287" s="65">
        <f t="shared" si="57"/>
        <v>0</v>
      </c>
      <c r="F287" s="66">
        <f t="shared" si="58"/>
        <v>0</v>
      </c>
      <c r="G287" s="66">
        <f t="shared" si="59"/>
        <v>0</v>
      </c>
      <c r="H287" s="66">
        <f t="shared" si="60"/>
        <v>0</v>
      </c>
      <c r="I287" s="66">
        <f t="shared" si="61"/>
        <v>0</v>
      </c>
      <c r="J287" s="66">
        <f t="shared" si="62"/>
        <v>0</v>
      </c>
      <c r="K287" s="66">
        <f t="shared" ca="1" si="63"/>
        <v>4.4441076022062202E-2</v>
      </c>
      <c r="L287" s="66">
        <f t="shared" ca="1" si="64"/>
        <v>1.9750092379987121E-3</v>
      </c>
      <c r="M287" s="66">
        <f t="shared" ca="1" si="65"/>
        <v>1.6604853344732828E-3</v>
      </c>
      <c r="N287" s="66">
        <f t="shared" ca="1" si="66"/>
        <v>6.4404658359647161E-3</v>
      </c>
      <c r="O287" s="66">
        <f t="shared" ca="1" si="67"/>
        <v>0.18830957625129793</v>
      </c>
      <c r="P287" s="16">
        <f t="shared" ca="1" si="68"/>
        <v>-4.4441076022062202E-2</v>
      </c>
    </row>
    <row r="288" spans="4:16" x14ac:dyDescent="0.2">
      <c r="D288" s="65">
        <f t="shared" si="56"/>
        <v>0</v>
      </c>
      <c r="E288" s="65">
        <f t="shared" si="57"/>
        <v>0</v>
      </c>
      <c r="F288" s="66">
        <f t="shared" si="58"/>
        <v>0</v>
      </c>
      <c r="G288" s="66">
        <f t="shared" si="59"/>
        <v>0</v>
      </c>
      <c r="H288" s="66">
        <f t="shared" si="60"/>
        <v>0</v>
      </c>
      <c r="I288" s="66">
        <f t="shared" si="61"/>
        <v>0</v>
      </c>
      <c r="J288" s="66">
        <f t="shared" si="62"/>
        <v>0</v>
      </c>
      <c r="K288" s="66">
        <f t="shared" ca="1" si="63"/>
        <v>4.4441076022062202E-2</v>
      </c>
      <c r="L288" s="66">
        <f t="shared" ca="1" si="64"/>
        <v>1.9750092379987121E-3</v>
      </c>
      <c r="M288" s="66">
        <f t="shared" ca="1" si="65"/>
        <v>1.6604853344732828E-3</v>
      </c>
      <c r="N288" s="66">
        <f t="shared" ca="1" si="66"/>
        <v>6.4404658359647161E-3</v>
      </c>
      <c r="O288" s="66">
        <f t="shared" ca="1" si="67"/>
        <v>0.18830957625129793</v>
      </c>
      <c r="P288" s="16">
        <f t="shared" ca="1" si="68"/>
        <v>-4.4441076022062202E-2</v>
      </c>
    </row>
    <row r="289" spans="4:16" x14ac:dyDescent="0.2">
      <c r="D289" s="65">
        <f t="shared" si="56"/>
        <v>0</v>
      </c>
      <c r="E289" s="65">
        <f t="shared" si="57"/>
        <v>0</v>
      </c>
      <c r="F289" s="66">
        <f t="shared" si="58"/>
        <v>0</v>
      </c>
      <c r="G289" s="66">
        <f t="shared" si="59"/>
        <v>0</v>
      </c>
      <c r="H289" s="66">
        <f t="shared" si="60"/>
        <v>0</v>
      </c>
      <c r="I289" s="66">
        <f t="shared" si="61"/>
        <v>0</v>
      </c>
      <c r="J289" s="66">
        <f t="shared" si="62"/>
        <v>0</v>
      </c>
      <c r="K289" s="66">
        <f t="shared" ca="1" si="63"/>
        <v>4.4441076022062202E-2</v>
      </c>
      <c r="L289" s="66">
        <f t="shared" ca="1" si="64"/>
        <v>1.9750092379987121E-3</v>
      </c>
      <c r="M289" s="66">
        <f t="shared" ca="1" si="65"/>
        <v>1.6604853344732828E-3</v>
      </c>
      <c r="N289" s="66">
        <f t="shared" ca="1" si="66"/>
        <v>6.4404658359647161E-3</v>
      </c>
      <c r="O289" s="66">
        <f t="shared" ca="1" si="67"/>
        <v>0.18830957625129793</v>
      </c>
      <c r="P289" s="16">
        <f t="shared" ca="1" si="68"/>
        <v>-4.4441076022062202E-2</v>
      </c>
    </row>
    <row r="290" spans="4:16" x14ac:dyDescent="0.2">
      <c r="D290" s="65">
        <f t="shared" si="56"/>
        <v>0</v>
      </c>
      <c r="E290" s="65">
        <f t="shared" si="57"/>
        <v>0</v>
      </c>
      <c r="F290" s="66">
        <f t="shared" si="58"/>
        <v>0</v>
      </c>
      <c r="G290" s="66">
        <f t="shared" si="59"/>
        <v>0</v>
      </c>
      <c r="H290" s="66">
        <f t="shared" si="60"/>
        <v>0</v>
      </c>
      <c r="I290" s="66">
        <f t="shared" si="61"/>
        <v>0</v>
      </c>
      <c r="J290" s="66">
        <f t="shared" si="62"/>
        <v>0</v>
      </c>
      <c r="K290" s="66">
        <f t="shared" ca="1" si="63"/>
        <v>4.4441076022062202E-2</v>
      </c>
      <c r="L290" s="66">
        <f t="shared" ca="1" si="64"/>
        <v>1.9750092379987121E-3</v>
      </c>
      <c r="M290" s="66">
        <f t="shared" ca="1" si="65"/>
        <v>1.6604853344732828E-3</v>
      </c>
      <c r="N290" s="66">
        <f t="shared" ca="1" si="66"/>
        <v>6.4404658359647161E-3</v>
      </c>
      <c r="O290" s="66">
        <f t="shared" ca="1" si="67"/>
        <v>0.18830957625129793</v>
      </c>
      <c r="P290" s="16">
        <f t="shared" ca="1" si="68"/>
        <v>-4.4441076022062202E-2</v>
      </c>
    </row>
    <row r="291" spans="4:16" x14ac:dyDescent="0.2">
      <c r="D291" s="65">
        <f t="shared" si="56"/>
        <v>0</v>
      </c>
      <c r="E291" s="65">
        <f t="shared" si="57"/>
        <v>0</v>
      </c>
      <c r="F291" s="66">
        <f t="shared" si="58"/>
        <v>0</v>
      </c>
      <c r="G291" s="66">
        <f t="shared" si="59"/>
        <v>0</v>
      </c>
      <c r="H291" s="66">
        <f t="shared" si="60"/>
        <v>0</v>
      </c>
      <c r="I291" s="66">
        <f t="shared" si="61"/>
        <v>0</v>
      </c>
      <c r="J291" s="66">
        <f t="shared" si="62"/>
        <v>0</v>
      </c>
      <c r="K291" s="66">
        <f t="shared" ca="1" si="63"/>
        <v>4.4441076022062202E-2</v>
      </c>
      <c r="L291" s="66">
        <f t="shared" ca="1" si="64"/>
        <v>1.9750092379987121E-3</v>
      </c>
      <c r="M291" s="66">
        <f t="shared" ca="1" si="65"/>
        <v>1.6604853344732828E-3</v>
      </c>
      <c r="N291" s="66">
        <f t="shared" ca="1" si="66"/>
        <v>6.4404658359647161E-3</v>
      </c>
      <c r="O291" s="66">
        <f t="shared" ca="1" si="67"/>
        <v>0.18830957625129793</v>
      </c>
      <c r="P291" s="16">
        <f t="shared" ca="1" si="68"/>
        <v>-4.4441076022062202E-2</v>
      </c>
    </row>
    <row r="292" spans="4:16" x14ac:dyDescent="0.2">
      <c r="D292" s="65">
        <f t="shared" si="56"/>
        <v>0</v>
      </c>
      <c r="E292" s="65">
        <f t="shared" si="57"/>
        <v>0</v>
      </c>
      <c r="F292" s="66">
        <f t="shared" si="58"/>
        <v>0</v>
      </c>
      <c r="G292" s="66">
        <f t="shared" si="59"/>
        <v>0</v>
      </c>
      <c r="H292" s="66">
        <f t="shared" si="60"/>
        <v>0</v>
      </c>
      <c r="I292" s="66">
        <f t="shared" si="61"/>
        <v>0</v>
      </c>
      <c r="J292" s="66">
        <f t="shared" si="62"/>
        <v>0</v>
      </c>
      <c r="K292" s="66">
        <f t="shared" ca="1" si="63"/>
        <v>4.4441076022062202E-2</v>
      </c>
      <c r="L292" s="66">
        <f t="shared" ca="1" si="64"/>
        <v>1.9750092379987121E-3</v>
      </c>
      <c r="M292" s="66">
        <f t="shared" ca="1" si="65"/>
        <v>1.6604853344732828E-3</v>
      </c>
      <c r="N292" s="66">
        <f t="shared" ca="1" si="66"/>
        <v>6.4404658359647161E-3</v>
      </c>
      <c r="O292" s="66">
        <f t="shared" ca="1" si="67"/>
        <v>0.18830957625129793</v>
      </c>
      <c r="P292" s="16">
        <f t="shared" ca="1" si="68"/>
        <v>-4.4441076022062202E-2</v>
      </c>
    </row>
    <row r="293" spans="4:16" x14ac:dyDescent="0.2">
      <c r="D293" s="65">
        <f t="shared" si="56"/>
        <v>0</v>
      </c>
      <c r="E293" s="65">
        <f t="shared" si="57"/>
        <v>0</v>
      </c>
      <c r="F293" s="66">
        <f t="shared" si="58"/>
        <v>0</v>
      </c>
      <c r="G293" s="66">
        <f t="shared" si="59"/>
        <v>0</v>
      </c>
      <c r="H293" s="66">
        <f t="shared" si="60"/>
        <v>0</v>
      </c>
      <c r="I293" s="66">
        <f t="shared" si="61"/>
        <v>0</v>
      </c>
      <c r="J293" s="66">
        <f t="shared" si="62"/>
        <v>0</v>
      </c>
      <c r="K293" s="66">
        <f t="shared" ca="1" si="63"/>
        <v>4.4441076022062202E-2</v>
      </c>
      <c r="L293" s="66">
        <f t="shared" ca="1" si="64"/>
        <v>1.9750092379987121E-3</v>
      </c>
      <c r="M293" s="66">
        <f t="shared" ca="1" si="65"/>
        <v>1.6604853344732828E-3</v>
      </c>
      <c r="N293" s="66">
        <f t="shared" ca="1" si="66"/>
        <v>6.4404658359647161E-3</v>
      </c>
      <c r="O293" s="66">
        <f t="shared" ca="1" si="67"/>
        <v>0.18830957625129793</v>
      </c>
      <c r="P293" s="16">
        <f t="shared" ca="1" si="68"/>
        <v>-4.4441076022062202E-2</v>
      </c>
    </row>
    <row r="294" spans="4:16" x14ac:dyDescent="0.2">
      <c r="D294" s="65">
        <f t="shared" si="56"/>
        <v>0</v>
      </c>
      <c r="E294" s="65">
        <f t="shared" si="57"/>
        <v>0</v>
      </c>
      <c r="F294" s="66">
        <f t="shared" si="58"/>
        <v>0</v>
      </c>
      <c r="G294" s="66">
        <f t="shared" si="59"/>
        <v>0</v>
      </c>
      <c r="H294" s="66">
        <f t="shared" si="60"/>
        <v>0</v>
      </c>
      <c r="I294" s="66">
        <f t="shared" si="61"/>
        <v>0</v>
      </c>
      <c r="J294" s="66">
        <f t="shared" si="62"/>
        <v>0</v>
      </c>
      <c r="K294" s="66">
        <f t="shared" ca="1" si="63"/>
        <v>4.4441076022062202E-2</v>
      </c>
      <c r="L294" s="66">
        <f t="shared" ca="1" si="64"/>
        <v>1.9750092379987121E-3</v>
      </c>
      <c r="M294" s="66">
        <f t="shared" ca="1" si="65"/>
        <v>1.6604853344732828E-3</v>
      </c>
      <c r="N294" s="66">
        <f t="shared" ca="1" si="66"/>
        <v>6.4404658359647161E-3</v>
      </c>
      <c r="O294" s="66">
        <f t="shared" ca="1" si="67"/>
        <v>0.18830957625129793</v>
      </c>
      <c r="P294" s="16">
        <f t="shared" ca="1" si="68"/>
        <v>-4.4441076022062202E-2</v>
      </c>
    </row>
    <row r="295" spans="4:16" x14ac:dyDescent="0.2">
      <c r="D295" s="65">
        <f t="shared" si="56"/>
        <v>0</v>
      </c>
      <c r="E295" s="65">
        <f t="shared" si="57"/>
        <v>0</v>
      </c>
      <c r="F295" s="66">
        <f t="shared" si="58"/>
        <v>0</v>
      </c>
      <c r="G295" s="66">
        <f t="shared" si="59"/>
        <v>0</v>
      </c>
      <c r="H295" s="66">
        <f t="shared" si="60"/>
        <v>0</v>
      </c>
      <c r="I295" s="66">
        <f t="shared" si="61"/>
        <v>0</v>
      </c>
      <c r="J295" s="66">
        <f t="shared" si="62"/>
        <v>0</v>
      </c>
      <c r="K295" s="66">
        <f t="shared" ca="1" si="63"/>
        <v>4.4441076022062202E-2</v>
      </c>
      <c r="L295" s="66">
        <f t="shared" ca="1" si="64"/>
        <v>1.9750092379987121E-3</v>
      </c>
      <c r="M295" s="66">
        <f t="shared" ca="1" si="65"/>
        <v>1.6604853344732828E-3</v>
      </c>
      <c r="N295" s="66">
        <f t="shared" ca="1" si="66"/>
        <v>6.4404658359647161E-3</v>
      </c>
      <c r="O295" s="66">
        <f t="shared" ca="1" si="67"/>
        <v>0.18830957625129793</v>
      </c>
      <c r="P295" s="16">
        <f t="shared" ca="1" si="68"/>
        <v>-4.4441076022062202E-2</v>
      </c>
    </row>
    <row r="296" spans="4:16" x14ac:dyDescent="0.2">
      <c r="D296" s="65">
        <f t="shared" si="56"/>
        <v>0</v>
      </c>
      <c r="E296" s="65">
        <f t="shared" si="57"/>
        <v>0</v>
      </c>
      <c r="F296" s="66">
        <f t="shared" si="58"/>
        <v>0</v>
      </c>
      <c r="G296" s="66">
        <f t="shared" si="59"/>
        <v>0</v>
      </c>
      <c r="H296" s="66">
        <f t="shared" si="60"/>
        <v>0</v>
      </c>
      <c r="I296" s="66">
        <f t="shared" si="61"/>
        <v>0</v>
      </c>
      <c r="J296" s="66">
        <f t="shared" si="62"/>
        <v>0</v>
      </c>
      <c r="K296" s="66">
        <f t="shared" ca="1" si="63"/>
        <v>4.4441076022062202E-2</v>
      </c>
      <c r="L296" s="66">
        <f t="shared" ca="1" si="64"/>
        <v>1.9750092379987121E-3</v>
      </c>
      <c r="M296" s="66">
        <f t="shared" ca="1" si="65"/>
        <v>1.6604853344732828E-3</v>
      </c>
      <c r="N296" s="66">
        <f t="shared" ca="1" si="66"/>
        <v>6.4404658359647161E-3</v>
      </c>
      <c r="O296" s="66">
        <f t="shared" ca="1" si="67"/>
        <v>0.18830957625129793</v>
      </c>
      <c r="P296" s="16">
        <f t="shared" ca="1" si="68"/>
        <v>-4.4441076022062202E-2</v>
      </c>
    </row>
  </sheetData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9"/>
  <sheetViews>
    <sheetView workbookViewId="0">
      <selection activeCell="E11" sqref="E11:E24"/>
    </sheetView>
  </sheetViews>
  <sheetFormatPr defaultRowHeight="12.75" x14ac:dyDescent="0.2"/>
  <cols>
    <col min="1" max="1" width="19.7109375" style="25" customWidth="1"/>
    <col min="2" max="2" width="4.42578125" style="16" customWidth="1"/>
    <col min="3" max="3" width="12.7109375" style="25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25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94" t="s">
        <v>160</v>
      </c>
      <c r="I1" s="95" t="s">
        <v>59</v>
      </c>
      <c r="J1" s="96" t="s">
        <v>161</v>
      </c>
    </row>
    <row r="2" spans="1:16" x14ac:dyDescent="0.2">
      <c r="I2" s="97" t="s">
        <v>70</v>
      </c>
      <c r="J2" s="98" t="s">
        <v>162</v>
      </c>
    </row>
    <row r="3" spans="1:16" x14ac:dyDescent="0.2">
      <c r="A3" s="99" t="s">
        <v>163</v>
      </c>
      <c r="I3" s="97" t="s">
        <v>74</v>
      </c>
      <c r="J3" s="98" t="s">
        <v>164</v>
      </c>
    </row>
    <row r="4" spans="1:16" x14ac:dyDescent="0.2">
      <c r="I4" s="97" t="s">
        <v>89</v>
      </c>
      <c r="J4" s="98" t="s">
        <v>164</v>
      </c>
    </row>
    <row r="5" spans="1:16" ht="13.5" thickBot="1" x14ac:dyDescent="0.25">
      <c r="I5" s="100" t="s">
        <v>119</v>
      </c>
      <c r="J5" s="101" t="s">
        <v>165</v>
      </c>
    </row>
    <row r="10" spans="1:16" ht="13.5" thickBot="1" x14ac:dyDescent="0.25"/>
    <row r="11" spans="1:16" ht="12.75" customHeight="1" thickBot="1" x14ac:dyDescent="0.25">
      <c r="A11" s="25" t="str">
        <f t="shared" ref="A11:A24" si="0">P11</f>
        <v>IBVS 5230 </v>
      </c>
      <c r="B11" s="4" t="str">
        <f t="shared" ref="B11:B24" si="1">IF(H11=INT(H11),"I","II")</f>
        <v>I</v>
      </c>
      <c r="C11" s="25">
        <f t="shared" ref="C11:C24" si="2">1*G11</f>
        <v>51603.202799999999</v>
      </c>
      <c r="D11" s="16" t="str">
        <f t="shared" ref="D11:D24" si="3">VLOOKUP(F11,I$1:J$5,2,FALSE)</f>
        <v>vis</v>
      </c>
      <c r="E11" s="102">
        <f>VLOOKUP(C11,'Active 1'!C$21:E$973,3,FALSE)</f>
        <v>-3719.3833180915462</v>
      </c>
      <c r="F11" s="4" t="s">
        <v>119</v>
      </c>
      <c r="G11" s="16" t="str">
        <f t="shared" ref="G11:G24" si="4">MID(I11,3,LEN(I11)-3)</f>
        <v>51603.2028</v>
      </c>
      <c r="H11" s="25">
        <f t="shared" ref="H11:H24" si="5">1*K11</f>
        <v>-9995</v>
      </c>
      <c r="I11" s="103" t="s">
        <v>166</v>
      </c>
      <c r="J11" s="104" t="s">
        <v>167</v>
      </c>
      <c r="K11" s="103">
        <v>-9995</v>
      </c>
      <c r="L11" s="103" t="s">
        <v>168</v>
      </c>
      <c r="M11" s="104" t="s">
        <v>169</v>
      </c>
      <c r="N11" s="104" t="s">
        <v>78</v>
      </c>
      <c r="O11" s="105" t="s">
        <v>170</v>
      </c>
      <c r="P11" s="106" t="s">
        <v>171</v>
      </c>
    </row>
    <row r="12" spans="1:16" ht="12.75" customHeight="1" thickBot="1" x14ac:dyDescent="0.25">
      <c r="A12" s="25" t="str">
        <f t="shared" si="0"/>
        <v>IBVS 5230 </v>
      </c>
      <c r="B12" s="4" t="str">
        <f t="shared" si="1"/>
        <v>I</v>
      </c>
      <c r="C12" s="25">
        <f t="shared" si="2"/>
        <v>51604.088300000003</v>
      </c>
      <c r="D12" s="16" t="str">
        <f t="shared" si="3"/>
        <v>vis</v>
      </c>
      <c r="E12" s="102">
        <f>VLOOKUP(C12,'Active 1'!C$21:E$973,3,FALSE)</f>
        <v>-3717.3773825157095</v>
      </c>
      <c r="F12" s="4" t="s">
        <v>119</v>
      </c>
      <c r="G12" s="16" t="str">
        <f t="shared" si="4"/>
        <v>51604.0883</v>
      </c>
      <c r="H12" s="25">
        <f t="shared" si="5"/>
        <v>-9993</v>
      </c>
      <c r="I12" s="103" t="s">
        <v>172</v>
      </c>
      <c r="J12" s="104" t="s">
        <v>173</v>
      </c>
      <c r="K12" s="103">
        <v>-9993</v>
      </c>
      <c r="L12" s="103" t="s">
        <v>174</v>
      </c>
      <c r="M12" s="104" t="s">
        <v>169</v>
      </c>
      <c r="N12" s="104" t="s">
        <v>78</v>
      </c>
      <c r="O12" s="105" t="s">
        <v>170</v>
      </c>
      <c r="P12" s="106" t="s">
        <v>171</v>
      </c>
    </row>
    <row r="13" spans="1:16" ht="12.75" customHeight="1" thickBot="1" x14ac:dyDescent="0.25">
      <c r="A13" s="25" t="str">
        <f t="shared" si="0"/>
        <v>IBVS 5736 </v>
      </c>
      <c r="B13" s="4" t="str">
        <f t="shared" si="1"/>
        <v>I</v>
      </c>
      <c r="C13" s="25">
        <f t="shared" si="2"/>
        <v>52244.605199999998</v>
      </c>
      <c r="D13" s="16" t="str">
        <f t="shared" si="3"/>
        <v>vis</v>
      </c>
      <c r="E13" s="102">
        <f>VLOOKUP(C13,'Active 1'!C$21:E$973,3,FALSE)</f>
        <v>-2266.4054608566225</v>
      </c>
      <c r="F13" s="4" t="s">
        <v>119</v>
      </c>
      <c r="G13" s="16" t="str">
        <f t="shared" si="4"/>
        <v>52244.6052</v>
      </c>
      <c r="H13" s="25">
        <f t="shared" si="5"/>
        <v>-8542</v>
      </c>
      <c r="I13" s="103" t="s">
        <v>175</v>
      </c>
      <c r="J13" s="104" t="s">
        <v>176</v>
      </c>
      <c r="K13" s="103">
        <v>-8542</v>
      </c>
      <c r="L13" s="103" t="s">
        <v>177</v>
      </c>
      <c r="M13" s="104" t="s">
        <v>169</v>
      </c>
      <c r="N13" s="104" t="s">
        <v>178</v>
      </c>
      <c r="O13" s="105" t="s">
        <v>179</v>
      </c>
      <c r="P13" s="106" t="s">
        <v>180</v>
      </c>
    </row>
    <row r="14" spans="1:16" ht="12.75" customHeight="1" thickBot="1" x14ac:dyDescent="0.25">
      <c r="A14" s="25" t="str">
        <f t="shared" si="0"/>
        <v>IBVS 5736 </v>
      </c>
      <c r="B14" s="4" t="str">
        <f t="shared" si="1"/>
        <v>II</v>
      </c>
      <c r="C14" s="25">
        <f t="shared" si="2"/>
        <v>52246.609100000001</v>
      </c>
      <c r="D14" s="16" t="str">
        <f t="shared" si="3"/>
        <v>vis</v>
      </c>
      <c r="E14" s="102">
        <f>VLOOKUP(C14,'Active 1'!C$21:E$973,3,FALSE)</f>
        <v>-2261.8659980667767</v>
      </c>
      <c r="F14" s="4" t="s">
        <v>119</v>
      </c>
      <c r="G14" s="16" t="str">
        <f t="shared" si="4"/>
        <v>52246.6091</v>
      </c>
      <c r="H14" s="25">
        <f t="shared" si="5"/>
        <v>-8537.5</v>
      </c>
      <c r="I14" s="103" t="s">
        <v>181</v>
      </c>
      <c r="J14" s="104" t="s">
        <v>182</v>
      </c>
      <c r="K14" s="103">
        <v>-8537.5</v>
      </c>
      <c r="L14" s="103" t="s">
        <v>183</v>
      </c>
      <c r="M14" s="104" t="s">
        <v>169</v>
      </c>
      <c r="N14" s="104" t="s">
        <v>178</v>
      </c>
      <c r="O14" s="105" t="s">
        <v>179</v>
      </c>
      <c r="P14" s="106" t="s">
        <v>180</v>
      </c>
    </row>
    <row r="15" spans="1:16" ht="12.75" customHeight="1" thickBot="1" x14ac:dyDescent="0.25">
      <c r="A15" s="25" t="str">
        <f t="shared" si="0"/>
        <v>IBVS 5736 </v>
      </c>
      <c r="B15" s="4" t="str">
        <f t="shared" si="1"/>
        <v>I</v>
      </c>
      <c r="C15" s="25">
        <f t="shared" si="2"/>
        <v>52271.494100000004</v>
      </c>
      <c r="D15" s="16" t="str">
        <f t="shared" si="3"/>
        <v>vis</v>
      </c>
      <c r="E15" s="102">
        <f>VLOOKUP(C15,'Active 1'!C$21:E$973,3,FALSE)</f>
        <v>-2205.4936583666226</v>
      </c>
      <c r="F15" s="4" t="s">
        <v>119</v>
      </c>
      <c r="G15" s="16" t="str">
        <f t="shared" si="4"/>
        <v>52271.4941</v>
      </c>
      <c r="H15" s="25">
        <f t="shared" si="5"/>
        <v>-8481</v>
      </c>
      <c r="I15" s="103" t="s">
        <v>184</v>
      </c>
      <c r="J15" s="104" t="s">
        <v>185</v>
      </c>
      <c r="K15" s="103">
        <v>-8481</v>
      </c>
      <c r="L15" s="103" t="s">
        <v>186</v>
      </c>
      <c r="M15" s="104" t="s">
        <v>169</v>
      </c>
      <c r="N15" s="104" t="s">
        <v>178</v>
      </c>
      <c r="O15" s="105" t="s">
        <v>179</v>
      </c>
      <c r="P15" s="106" t="s">
        <v>180</v>
      </c>
    </row>
    <row r="16" spans="1:16" ht="12.75" customHeight="1" thickBot="1" x14ac:dyDescent="0.25">
      <c r="A16" s="25" t="str">
        <f t="shared" si="0"/>
        <v>IBVS 5592 </v>
      </c>
      <c r="B16" s="4" t="str">
        <f t="shared" si="1"/>
        <v>II</v>
      </c>
      <c r="C16" s="25">
        <f t="shared" si="2"/>
        <v>53108.277600000001</v>
      </c>
      <c r="D16" s="16" t="str">
        <f t="shared" si="3"/>
        <v>vis</v>
      </c>
      <c r="E16" s="102">
        <f>VLOOKUP(C16,'Active 1'!C$21:E$973,3,FALSE)</f>
        <v>-309.91625360552655</v>
      </c>
      <c r="F16" s="4" t="s">
        <v>119</v>
      </c>
      <c r="G16" s="16" t="str">
        <f t="shared" si="4"/>
        <v>53108.2776</v>
      </c>
      <c r="H16" s="25">
        <f t="shared" si="5"/>
        <v>-6585.5</v>
      </c>
      <c r="I16" s="103" t="s">
        <v>187</v>
      </c>
      <c r="J16" s="104" t="s">
        <v>188</v>
      </c>
      <c r="K16" s="103">
        <v>-6585.5</v>
      </c>
      <c r="L16" s="103" t="s">
        <v>189</v>
      </c>
      <c r="M16" s="104" t="s">
        <v>169</v>
      </c>
      <c r="N16" s="104" t="s">
        <v>78</v>
      </c>
      <c r="O16" s="105" t="s">
        <v>190</v>
      </c>
      <c r="P16" s="106" t="s">
        <v>191</v>
      </c>
    </row>
    <row r="17" spans="1:19" ht="12.75" customHeight="1" thickBot="1" x14ac:dyDescent="0.25">
      <c r="A17" s="25" t="str">
        <f t="shared" si="0"/>
        <v>IBVS 5592 </v>
      </c>
      <c r="B17" s="4" t="str">
        <f t="shared" si="1"/>
        <v>II</v>
      </c>
      <c r="C17" s="25">
        <f t="shared" si="2"/>
        <v>53109.186399999999</v>
      </c>
      <c r="D17" s="16" t="str">
        <f t="shared" si="3"/>
        <v>vis</v>
      </c>
      <c r="E17" s="102">
        <f>VLOOKUP(C17,'Active 1'!C$21:E$973,3,FALSE)</f>
        <v>-307.85753621274574</v>
      </c>
      <c r="F17" s="4" t="s">
        <v>119</v>
      </c>
      <c r="G17" s="16" t="str">
        <f t="shared" si="4"/>
        <v>53109.1864</v>
      </c>
      <c r="H17" s="25">
        <f t="shared" si="5"/>
        <v>-6583.5</v>
      </c>
      <c r="I17" s="103" t="s">
        <v>192</v>
      </c>
      <c r="J17" s="104" t="s">
        <v>193</v>
      </c>
      <c r="K17" s="103">
        <v>-6583.5</v>
      </c>
      <c r="L17" s="103" t="s">
        <v>194</v>
      </c>
      <c r="M17" s="104" t="s">
        <v>169</v>
      </c>
      <c r="N17" s="104" t="s">
        <v>78</v>
      </c>
      <c r="O17" s="105" t="s">
        <v>190</v>
      </c>
      <c r="P17" s="106" t="s">
        <v>191</v>
      </c>
    </row>
    <row r="18" spans="1:19" ht="12.75" customHeight="1" thickBot="1" x14ac:dyDescent="0.25">
      <c r="A18" s="25" t="str">
        <f t="shared" si="0"/>
        <v>BAVM 173 </v>
      </c>
      <c r="B18" s="4" t="str">
        <f t="shared" si="1"/>
        <v>II</v>
      </c>
      <c r="C18" s="25">
        <f t="shared" si="2"/>
        <v>53443.345000000001</v>
      </c>
      <c r="D18" s="16" t="str">
        <f t="shared" si="3"/>
        <v>vis</v>
      </c>
      <c r="E18" s="102">
        <f>VLOOKUP(C18,'Active 1'!C$21:E$973,3,FALSE)</f>
        <v>449.11662946643844</v>
      </c>
      <c r="F18" s="4" t="s">
        <v>119</v>
      </c>
      <c r="G18" s="16" t="str">
        <f t="shared" si="4"/>
        <v>53443.3450</v>
      </c>
      <c r="H18" s="25">
        <f t="shared" si="5"/>
        <v>-5826.5</v>
      </c>
      <c r="I18" s="103" t="s">
        <v>195</v>
      </c>
      <c r="J18" s="104" t="s">
        <v>196</v>
      </c>
      <c r="K18" s="103">
        <v>-5826.5</v>
      </c>
      <c r="L18" s="103" t="s">
        <v>197</v>
      </c>
      <c r="M18" s="104" t="s">
        <v>169</v>
      </c>
      <c r="N18" s="104" t="s">
        <v>198</v>
      </c>
      <c r="O18" s="105" t="s">
        <v>199</v>
      </c>
      <c r="P18" s="106" t="s">
        <v>200</v>
      </c>
    </row>
    <row r="19" spans="1:19" ht="12.75" customHeight="1" thickBot="1" x14ac:dyDescent="0.25">
      <c r="A19" s="25" t="str">
        <f t="shared" si="0"/>
        <v>BAVM 209 </v>
      </c>
      <c r="B19" s="4" t="str">
        <f t="shared" si="1"/>
        <v>II</v>
      </c>
      <c r="C19" s="25">
        <f t="shared" si="2"/>
        <v>54513.394999999997</v>
      </c>
      <c r="D19" s="16" t="str">
        <f t="shared" si="3"/>
        <v>vis</v>
      </c>
      <c r="E19" s="102">
        <f>VLOOKUP(C19,'Active 1'!C$21:E$973,3,FALSE)</f>
        <v>2873.1159100026916</v>
      </c>
      <c r="F19" s="4" t="s">
        <v>119</v>
      </c>
      <c r="G19" s="16" t="str">
        <f t="shared" si="4"/>
        <v>54513.3950</v>
      </c>
      <c r="H19" s="25">
        <f t="shared" si="5"/>
        <v>-3402.5</v>
      </c>
      <c r="I19" s="103" t="s">
        <v>201</v>
      </c>
      <c r="J19" s="104" t="s">
        <v>202</v>
      </c>
      <c r="K19" s="103" t="s">
        <v>203</v>
      </c>
      <c r="L19" s="103" t="s">
        <v>204</v>
      </c>
      <c r="M19" s="104" t="s">
        <v>205</v>
      </c>
      <c r="N19" s="104" t="s">
        <v>198</v>
      </c>
      <c r="O19" s="105" t="s">
        <v>206</v>
      </c>
      <c r="P19" s="106" t="s">
        <v>207</v>
      </c>
    </row>
    <row r="20" spans="1:19" ht="12.75" customHeight="1" thickBot="1" x14ac:dyDescent="0.25">
      <c r="A20" s="25" t="str">
        <f t="shared" si="0"/>
        <v>IBVS 5974 </v>
      </c>
      <c r="B20" s="4" t="str">
        <f t="shared" si="1"/>
        <v>I</v>
      </c>
      <c r="C20" s="25">
        <f t="shared" si="2"/>
        <v>55235.802000000003</v>
      </c>
      <c r="D20" s="16" t="str">
        <f t="shared" si="3"/>
        <v>vis</v>
      </c>
      <c r="E20" s="102">
        <f>VLOOKUP(C20,'Active 1'!C$21:E$973,3,FALSE)</f>
        <v>4509.5946243191966</v>
      </c>
      <c r="F20" s="4" t="s">
        <v>119</v>
      </c>
      <c r="G20" s="16" t="str">
        <f t="shared" si="4"/>
        <v>55235.802</v>
      </c>
      <c r="H20" s="25">
        <f t="shared" si="5"/>
        <v>-1766</v>
      </c>
      <c r="I20" s="103" t="s">
        <v>208</v>
      </c>
      <c r="J20" s="104" t="s">
        <v>209</v>
      </c>
      <c r="K20" s="103" t="s">
        <v>210</v>
      </c>
      <c r="L20" s="103" t="s">
        <v>211</v>
      </c>
      <c r="M20" s="104" t="s">
        <v>205</v>
      </c>
      <c r="N20" s="104" t="s">
        <v>119</v>
      </c>
      <c r="O20" s="105" t="s">
        <v>212</v>
      </c>
      <c r="P20" s="106" t="s">
        <v>213</v>
      </c>
    </row>
    <row r="21" spans="1:19" ht="12.75" customHeight="1" thickBot="1" x14ac:dyDescent="0.25">
      <c r="A21" s="25" t="str">
        <f t="shared" si="0"/>
        <v>BAVM 220 </v>
      </c>
      <c r="B21" s="4" t="str">
        <f t="shared" si="1"/>
        <v>II</v>
      </c>
      <c r="C21" s="25">
        <f t="shared" si="2"/>
        <v>55621.399100000002</v>
      </c>
      <c r="D21" s="16" t="str">
        <f t="shared" si="3"/>
        <v>vis</v>
      </c>
      <c r="E21" s="102">
        <f>VLOOKUP(C21,'Active 1'!C$21:E$973,3,FALSE)</f>
        <v>5383.0931458619916</v>
      </c>
      <c r="F21" s="4" t="s">
        <v>119</v>
      </c>
      <c r="G21" s="16" t="str">
        <f t="shared" si="4"/>
        <v>55621.3991</v>
      </c>
      <c r="H21" s="25">
        <f t="shared" si="5"/>
        <v>-892.5</v>
      </c>
      <c r="I21" s="103" t="s">
        <v>214</v>
      </c>
      <c r="J21" s="104" t="s">
        <v>215</v>
      </c>
      <c r="K21" s="103" t="s">
        <v>216</v>
      </c>
      <c r="L21" s="103" t="s">
        <v>217</v>
      </c>
      <c r="M21" s="104" t="s">
        <v>205</v>
      </c>
      <c r="N21" s="104" t="s">
        <v>119</v>
      </c>
      <c r="O21" s="105" t="s">
        <v>199</v>
      </c>
      <c r="P21" s="106" t="s">
        <v>218</v>
      </c>
    </row>
    <row r="22" spans="1:19" ht="12.75" customHeight="1" thickBot="1" x14ac:dyDescent="0.25">
      <c r="A22" s="25" t="str">
        <f t="shared" si="0"/>
        <v>BAVM 220 </v>
      </c>
      <c r="B22" s="4" t="str">
        <f t="shared" si="1"/>
        <v>II</v>
      </c>
      <c r="C22" s="25">
        <f t="shared" si="2"/>
        <v>55621.409</v>
      </c>
      <c r="D22" s="16" t="str">
        <f t="shared" si="3"/>
        <v>vis</v>
      </c>
      <c r="E22" s="102">
        <f>VLOOKUP(C22,'Active 1'!C$21:E$973,3,FALSE)</f>
        <v>5383.1155724709079</v>
      </c>
      <c r="F22" s="4" t="s">
        <v>119</v>
      </c>
      <c r="G22" s="16" t="str">
        <f t="shared" si="4"/>
        <v>55621.4090</v>
      </c>
      <c r="H22" s="25">
        <f t="shared" si="5"/>
        <v>-892.5</v>
      </c>
      <c r="I22" s="103" t="s">
        <v>219</v>
      </c>
      <c r="J22" s="104" t="s">
        <v>220</v>
      </c>
      <c r="K22" s="103" t="s">
        <v>216</v>
      </c>
      <c r="L22" s="103" t="s">
        <v>221</v>
      </c>
      <c r="M22" s="104" t="s">
        <v>205</v>
      </c>
      <c r="N22" s="104" t="s">
        <v>50</v>
      </c>
      <c r="O22" s="105" t="s">
        <v>199</v>
      </c>
      <c r="P22" s="106" t="s">
        <v>218</v>
      </c>
    </row>
    <row r="23" spans="1:19" ht="12.75" customHeight="1" thickBot="1" x14ac:dyDescent="0.25">
      <c r="A23" s="25" t="str">
        <f t="shared" si="0"/>
        <v>BAVM 220 </v>
      </c>
      <c r="B23" s="4" t="str">
        <f t="shared" si="1"/>
        <v>II</v>
      </c>
      <c r="C23" s="25">
        <f t="shared" si="2"/>
        <v>55621.414599999996</v>
      </c>
      <c r="D23" s="16" t="str">
        <f t="shared" si="3"/>
        <v>vis</v>
      </c>
      <c r="E23" s="102">
        <f>VLOOKUP(C23,'Active 1'!C$21:E$973,3,FALSE)</f>
        <v>5383.1282582294825</v>
      </c>
      <c r="F23" s="4" t="s">
        <v>119</v>
      </c>
      <c r="G23" s="16" t="str">
        <f t="shared" si="4"/>
        <v>55621.4146</v>
      </c>
      <c r="H23" s="25">
        <f t="shared" si="5"/>
        <v>-892.5</v>
      </c>
      <c r="I23" s="103" t="s">
        <v>222</v>
      </c>
      <c r="J23" s="104" t="s">
        <v>223</v>
      </c>
      <c r="K23" s="103" t="s">
        <v>216</v>
      </c>
      <c r="L23" s="103" t="s">
        <v>224</v>
      </c>
      <c r="M23" s="104" t="s">
        <v>205</v>
      </c>
      <c r="N23" s="104" t="s">
        <v>32</v>
      </c>
      <c r="O23" s="105" t="s">
        <v>199</v>
      </c>
      <c r="P23" s="106" t="s">
        <v>218</v>
      </c>
    </row>
    <row r="24" spans="1:19" ht="12.75" customHeight="1" x14ac:dyDescent="0.2">
      <c r="A24" s="25" t="str">
        <f t="shared" si="0"/>
        <v>OEJV 0155 </v>
      </c>
      <c r="B24" s="4" t="str">
        <f t="shared" si="1"/>
        <v>I</v>
      </c>
      <c r="C24" s="25">
        <f t="shared" si="2"/>
        <v>56015.38</v>
      </c>
      <c r="D24" s="16" t="str">
        <f t="shared" si="3"/>
        <v>vis</v>
      </c>
      <c r="E24" s="102">
        <f>VLOOKUP(C24,'Active 1'!C$21:E$973,3,FALSE)</f>
        <v>6275.5836071909171</v>
      </c>
      <c r="F24" s="4" t="s">
        <v>119</v>
      </c>
      <c r="G24" s="16" t="str">
        <f t="shared" si="4"/>
        <v>56015.3800</v>
      </c>
      <c r="H24" s="25">
        <f t="shared" si="5"/>
        <v>0</v>
      </c>
      <c r="I24" s="107" t="s">
        <v>225</v>
      </c>
      <c r="J24" s="108" t="s">
        <v>226</v>
      </c>
      <c r="K24" s="107" t="s">
        <v>227</v>
      </c>
      <c r="L24" s="107" t="s">
        <v>228</v>
      </c>
      <c r="M24" s="108" t="s">
        <v>205</v>
      </c>
      <c r="N24" s="108" t="s">
        <v>229</v>
      </c>
      <c r="O24" s="109" t="s">
        <v>230</v>
      </c>
      <c r="P24" s="110" t="s">
        <v>231</v>
      </c>
    </row>
    <row r="25" spans="1:19" ht="12.75" customHeight="1" x14ac:dyDescent="0.2">
      <c r="A25" s="111"/>
      <c r="B25" s="112"/>
      <c r="C25" s="111"/>
      <c r="D25" s="113"/>
      <c r="E25" s="114"/>
      <c r="F25" s="112"/>
      <c r="G25" s="113"/>
      <c r="H25" s="111"/>
      <c r="I25" s="115"/>
      <c r="J25" s="116"/>
      <c r="K25" s="115"/>
      <c r="L25" s="115"/>
      <c r="M25" s="116"/>
      <c r="N25" s="116"/>
      <c r="O25" s="117"/>
      <c r="P25" s="117"/>
      <c r="Q25" s="113"/>
      <c r="R25" s="113"/>
      <c r="S25" s="113"/>
    </row>
    <row r="26" spans="1:19" ht="12.75" customHeight="1" x14ac:dyDescent="0.2">
      <c r="A26" s="111"/>
      <c r="B26" s="112"/>
      <c r="C26" s="111"/>
      <c r="D26" s="113"/>
      <c r="E26" s="114"/>
      <c r="F26" s="112"/>
      <c r="G26" s="113"/>
      <c r="H26" s="111"/>
      <c r="I26" s="115"/>
      <c r="J26" s="116"/>
      <c r="K26" s="115"/>
      <c r="L26" s="115"/>
      <c r="M26" s="116"/>
      <c r="N26" s="116"/>
      <c r="O26" s="117"/>
      <c r="P26" s="117"/>
      <c r="Q26" s="113"/>
      <c r="R26" s="113"/>
      <c r="S26" s="113"/>
    </row>
    <row r="27" spans="1:19" ht="12.75" customHeight="1" x14ac:dyDescent="0.2">
      <c r="A27" s="111"/>
      <c r="B27" s="112"/>
      <c r="C27" s="111"/>
      <c r="D27" s="113"/>
      <c r="E27" s="114"/>
      <c r="F27" s="112"/>
      <c r="G27" s="113"/>
      <c r="H27" s="111"/>
      <c r="I27" s="115"/>
      <c r="J27" s="116"/>
      <c r="K27" s="115"/>
      <c r="L27" s="115"/>
      <c r="M27" s="116"/>
      <c r="N27" s="116"/>
      <c r="O27" s="117"/>
      <c r="P27" s="117"/>
      <c r="Q27" s="113"/>
      <c r="R27" s="113"/>
      <c r="S27" s="113"/>
    </row>
    <row r="28" spans="1:19" ht="12.75" customHeight="1" x14ac:dyDescent="0.2">
      <c r="A28" s="111"/>
      <c r="B28" s="112"/>
      <c r="C28" s="111"/>
      <c r="D28" s="113"/>
      <c r="E28" s="114"/>
      <c r="F28" s="112"/>
      <c r="G28" s="113"/>
      <c r="H28" s="111"/>
      <c r="I28" s="115"/>
      <c r="J28" s="116"/>
      <c r="K28" s="115"/>
      <c r="L28" s="115"/>
      <c r="M28" s="116"/>
      <c r="N28" s="116"/>
      <c r="O28" s="117"/>
      <c r="P28" s="117"/>
      <c r="Q28" s="113"/>
      <c r="R28" s="113"/>
      <c r="S28" s="113"/>
    </row>
    <row r="29" spans="1:19" ht="12.75" customHeight="1" x14ac:dyDescent="0.2">
      <c r="A29" s="111"/>
      <c r="B29" s="112"/>
      <c r="C29" s="111"/>
      <c r="D29" s="113"/>
      <c r="E29" s="114"/>
      <c r="F29" s="112"/>
      <c r="G29" s="113"/>
      <c r="H29" s="111"/>
      <c r="I29" s="115"/>
      <c r="J29" s="116"/>
      <c r="K29" s="115"/>
      <c r="L29" s="115"/>
      <c r="M29" s="116"/>
      <c r="N29" s="116"/>
      <c r="O29" s="117"/>
      <c r="P29" s="117"/>
      <c r="Q29" s="113"/>
      <c r="R29" s="113"/>
      <c r="S29" s="113"/>
    </row>
    <row r="30" spans="1:19" ht="12.75" customHeight="1" x14ac:dyDescent="0.2">
      <c r="A30" s="111"/>
      <c r="B30" s="112"/>
      <c r="C30" s="111"/>
      <c r="D30" s="113"/>
      <c r="E30" s="114"/>
      <c r="F30" s="112"/>
      <c r="G30" s="113"/>
      <c r="H30" s="111"/>
      <c r="I30" s="115"/>
      <c r="J30" s="116"/>
      <c r="K30" s="115"/>
      <c r="L30" s="115"/>
      <c r="M30" s="116"/>
      <c r="N30" s="116"/>
      <c r="O30" s="117"/>
      <c r="P30" s="117"/>
      <c r="Q30" s="113"/>
      <c r="R30" s="113"/>
      <c r="S30" s="113"/>
    </row>
    <row r="31" spans="1:19" ht="12.75" customHeight="1" x14ac:dyDescent="0.2">
      <c r="A31" s="111"/>
      <c r="B31" s="112"/>
      <c r="C31" s="111"/>
      <c r="D31" s="113"/>
      <c r="E31" s="114"/>
      <c r="F31" s="112"/>
      <c r="G31" s="113"/>
      <c r="H31" s="111"/>
      <c r="I31" s="115"/>
      <c r="J31" s="116"/>
      <c r="K31" s="115"/>
      <c r="L31" s="115"/>
      <c r="M31" s="116"/>
      <c r="N31" s="116"/>
      <c r="O31" s="117"/>
      <c r="P31" s="117"/>
      <c r="Q31" s="113"/>
      <c r="R31" s="113"/>
      <c r="S31" s="113"/>
    </row>
    <row r="32" spans="1:19" ht="12.75" customHeight="1" x14ac:dyDescent="0.2">
      <c r="A32" s="111"/>
      <c r="B32" s="112"/>
      <c r="C32" s="111"/>
      <c r="D32" s="113"/>
      <c r="E32" s="114"/>
      <c r="F32" s="112"/>
      <c r="G32" s="113"/>
      <c r="H32" s="111"/>
      <c r="I32" s="115"/>
      <c r="J32" s="116"/>
      <c r="K32" s="115"/>
      <c r="L32" s="115"/>
      <c r="M32" s="116"/>
      <c r="N32" s="116"/>
      <c r="O32" s="117"/>
      <c r="P32" s="117"/>
      <c r="Q32" s="113"/>
      <c r="R32" s="113"/>
      <c r="S32" s="113"/>
    </row>
    <row r="33" spans="1:19" ht="12.75" customHeight="1" x14ac:dyDescent="0.2">
      <c r="A33" s="111"/>
      <c r="B33" s="112"/>
      <c r="C33" s="111"/>
      <c r="D33" s="113"/>
      <c r="E33" s="114"/>
      <c r="F33" s="112"/>
      <c r="G33" s="113"/>
      <c r="H33" s="111"/>
      <c r="I33" s="115"/>
      <c r="J33" s="116"/>
      <c r="K33" s="115"/>
      <c r="L33" s="115"/>
      <c r="M33" s="116"/>
      <c r="N33" s="116"/>
      <c r="O33" s="117"/>
      <c r="P33" s="117"/>
      <c r="Q33" s="113"/>
      <c r="R33" s="113"/>
      <c r="S33" s="113"/>
    </row>
    <row r="34" spans="1:19" ht="12.75" customHeight="1" x14ac:dyDescent="0.2">
      <c r="A34" s="111"/>
      <c r="B34" s="112"/>
      <c r="C34" s="111"/>
      <c r="D34" s="113"/>
      <c r="E34" s="114"/>
      <c r="F34" s="112"/>
      <c r="G34" s="113"/>
      <c r="H34" s="111"/>
      <c r="I34" s="115"/>
      <c r="J34" s="116"/>
      <c r="K34" s="115"/>
      <c r="L34" s="115"/>
      <c r="M34" s="116"/>
      <c r="N34" s="116"/>
      <c r="O34" s="117"/>
      <c r="P34" s="117"/>
      <c r="Q34" s="113"/>
      <c r="R34" s="113"/>
      <c r="S34" s="113"/>
    </row>
    <row r="35" spans="1:19" ht="12.75" customHeight="1" x14ac:dyDescent="0.2">
      <c r="A35" s="111"/>
      <c r="B35" s="112"/>
      <c r="C35" s="111"/>
      <c r="D35" s="113"/>
      <c r="E35" s="114"/>
      <c r="F35" s="112"/>
      <c r="G35" s="113"/>
      <c r="H35" s="111"/>
      <c r="I35" s="115"/>
      <c r="J35" s="116"/>
      <c r="K35" s="115"/>
      <c r="L35" s="115"/>
      <c r="M35" s="116"/>
      <c r="N35" s="116"/>
      <c r="O35" s="117"/>
      <c r="P35" s="117"/>
      <c r="Q35" s="113"/>
      <c r="R35" s="113"/>
      <c r="S35" s="113"/>
    </row>
    <row r="36" spans="1:19" ht="12.75" customHeight="1" x14ac:dyDescent="0.2">
      <c r="A36" s="111"/>
      <c r="B36" s="112"/>
      <c r="C36" s="111"/>
      <c r="D36" s="113"/>
      <c r="E36" s="114"/>
      <c r="F36" s="112"/>
      <c r="G36" s="113"/>
      <c r="H36" s="111"/>
      <c r="I36" s="115"/>
      <c r="J36" s="116"/>
      <c r="K36" s="115"/>
      <c r="L36" s="115"/>
      <c r="M36" s="116"/>
      <c r="N36" s="116"/>
      <c r="O36" s="117"/>
      <c r="P36" s="117"/>
      <c r="Q36" s="113"/>
      <c r="R36" s="113"/>
      <c r="S36" s="113"/>
    </row>
    <row r="37" spans="1:19" ht="12.75" customHeight="1" x14ac:dyDescent="0.2">
      <c r="A37" s="111"/>
      <c r="B37" s="112"/>
      <c r="C37" s="111"/>
      <c r="D37" s="113"/>
      <c r="E37" s="114"/>
      <c r="F37" s="112"/>
      <c r="G37" s="113"/>
      <c r="H37" s="111"/>
      <c r="I37" s="115"/>
      <c r="J37" s="116"/>
      <c r="K37" s="115"/>
      <c r="L37" s="115"/>
      <c r="M37" s="116"/>
      <c r="N37" s="116"/>
      <c r="O37" s="117"/>
      <c r="P37" s="117"/>
      <c r="Q37" s="113"/>
      <c r="R37" s="113"/>
      <c r="S37" s="113"/>
    </row>
    <row r="38" spans="1:19" ht="12.75" customHeight="1" x14ac:dyDescent="0.2">
      <c r="A38" s="111"/>
      <c r="B38" s="112"/>
      <c r="C38" s="111"/>
      <c r="D38" s="113"/>
      <c r="E38" s="114"/>
      <c r="F38" s="112"/>
      <c r="G38" s="113"/>
      <c r="H38" s="111"/>
      <c r="I38" s="115"/>
      <c r="J38" s="116"/>
      <c r="K38" s="115"/>
      <c r="L38" s="115"/>
      <c r="M38" s="116"/>
      <c r="N38" s="116"/>
      <c r="O38" s="117"/>
      <c r="P38" s="117"/>
      <c r="Q38" s="113"/>
      <c r="R38" s="113"/>
      <c r="S38" s="113"/>
    </row>
    <row r="39" spans="1:19" ht="12.75" customHeight="1" x14ac:dyDescent="0.2">
      <c r="A39" s="111"/>
      <c r="B39" s="112"/>
      <c r="C39" s="111"/>
      <c r="D39" s="113"/>
      <c r="E39" s="114"/>
      <c r="F39" s="112"/>
      <c r="G39" s="113"/>
      <c r="H39" s="111"/>
      <c r="I39" s="115"/>
      <c r="J39" s="116"/>
      <c r="K39" s="115"/>
      <c r="L39" s="115"/>
      <c r="M39" s="116"/>
      <c r="N39" s="116"/>
      <c r="O39" s="117"/>
      <c r="P39" s="117"/>
      <c r="Q39" s="113"/>
      <c r="R39" s="113"/>
      <c r="S39" s="113"/>
    </row>
    <row r="40" spans="1:19" ht="12.75" customHeight="1" x14ac:dyDescent="0.2">
      <c r="A40" s="111"/>
      <c r="B40" s="112"/>
      <c r="C40" s="111"/>
      <c r="D40" s="113"/>
      <c r="E40" s="114"/>
      <c r="F40" s="112"/>
      <c r="G40" s="113"/>
      <c r="H40" s="111"/>
      <c r="I40" s="115"/>
      <c r="J40" s="116"/>
      <c r="K40" s="115"/>
      <c r="L40" s="115"/>
      <c r="M40" s="116"/>
      <c r="N40" s="116"/>
      <c r="O40" s="117"/>
      <c r="P40" s="117"/>
      <c r="Q40" s="113"/>
      <c r="R40" s="113"/>
      <c r="S40" s="113"/>
    </row>
    <row r="41" spans="1:19" ht="12.75" customHeight="1" x14ac:dyDescent="0.2">
      <c r="A41" s="111"/>
      <c r="B41" s="112"/>
      <c r="C41" s="111"/>
      <c r="D41" s="113"/>
      <c r="E41" s="114"/>
      <c r="F41" s="112"/>
      <c r="G41" s="113"/>
      <c r="H41" s="111"/>
      <c r="I41" s="115"/>
      <c r="J41" s="116"/>
      <c r="K41" s="115"/>
      <c r="L41" s="115"/>
      <c r="M41" s="116"/>
      <c r="N41" s="116"/>
      <c r="O41" s="117"/>
      <c r="P41" s="117"/>
      <c r="Q41" s="113"/>
      <c r="R41" s="113"/>
      <c r="S41" s="113"/>
    </row>
    <row r="42" spans="1:19" ht="12.75" customHeight="1" x14ac:dyDescent="0.2">
      <c r="A42" s="111"/>
      <c r="B42" s="112"/>
      <c r="C42" s="111"/>
      <c r="D42" s="113"/>
      <c r="E42" s="114"/>
      <c r="F42" s="112"/>
      <c r="G42" s="113"/>
      <c r="H42" s="111"/>
      <c r="I42" s="115"/>
      <c r="J42" s="116"/>
      <c r="K42" s="115"/>
      <c r="L42" s="115"/>
      <c r="M42" s="116"/>
      <c r="N42" s="116"/>
      <c r="O42" s="117"/>
      <c r="P42" s="117"/>
      <c r="Q42" s="113"/>
      <c r="R42" s="113"/>
      <c r="S42" s="113"/>
    </row>
    <row r="43" spans="1:19" ht="12.75" customHeight="1" x14ac:dyDescent="0.2">
      <c r="A43" s="111"/>
      <c r="B43" s="112"/>
      <c r="C43" s="111"/>
      <c r="D43" s="113"/>
      <c r="E43" s="114"/>
      <c r="F43" s="112"/>
      <c r="G43" s="113"/>
      <c r="H43" s="111"/>
      <c r="I43" s="115"/>
      <c r="J43" s="116"/>
      <c r="K43" s="115"/>
      <c r="L43" s="115"/>
      <c r="M43" s="116"/>
      <c r="N43" s="116"/>
      <c r="O43" s="117"/>
      <c r="P43" s="117"/>
      <c r="Q43" s="113"/>
      <c r="R43" s="113"/>
      <c r="S43" s="113"/>
    </row>
    <row r="44" spans="1:19" ht="12.75" customHeight="1" x14ac:dyDescent="0.2">
      <c r="A44" s="111"/>
      <c r="B44" s="112"/>
      <c r="C44" s="111"/>
      <c r="D44" s="113"/>
      <c r="E44" s="114"/>
      <c r="F44" s="112"/>
      <c r="G44" s="113"/>
      <c r="H44" s="111"/>
      <c r="I44" s="115"/>
      <c r="J44" s="116"/>
      <c r="K44" s="115"/>
      <c r="L44" s="115"/>
      <c r="M44" s="116"/>
      <c r="N44" s="116"/>
      <c r="O44" s="117"/>
      <c r="P44" s="117"/>
      <c r="Q44" s="113"/>
      <c r="R44" s="113"/>
      <c r="S44" s="113"/>
    </row>
    <row r="45" spans="1:19" ht="12.75" customHeight="1" x14ac:dyDescent="0.2">
      <c r="A45" s="111"/>
      <c r="B45" s="112"/>
      <c r="C45" s="111"/>
      <c r="D45" s="113"/>
      <c r="E45" s="114"/>
      <c r="F45" s="112"/>
      <c r="G45" s="113"/>
      <c r="H45" s="111"/>
      <c r="I45" s="115"/>
      <c r="J45" s="116"/>
      <c r="K45" s="115"/>
      <c r="L45" s="115"/>
      <c r="M45" s="116"/>
      <c r="N45" s="116"/>
      <c r="O45" s="117"/>
      <c r="P45" s="117"/>
      <c r="Q45" s="113"/>
      <c r="R45" s="113"/>
      <c r="S45" s="113"/>
    </row>
    <row r="46" spans="1:19" ht="12.75" customHeight="1" x14ac:dyDescent="0.2">
      <c r="A46" s="111"/>
      <c r="B46" s="112"/>
      <c r="C46" s="111"/>
      <c r="D46" s="113"/>
      <c r="E46" s="114"/>
      <c r="F46" s="112"/>
      <c r="G46" s="113"/>
      <c r="H46" s="111"/>
      <c r="I46" s="115"/>
      <c r="J46" s="116"/>
      <c r="K46" s="115"/>
      <c r="L46" s="115"/>
      <c r="M46" s="116"/>
      <c r="N46" s="116"/>
      <c r="O46" s="117"/>
      <c r="P46" s="117"/>
      <c r="Q46" s="113"/>
      <c r="R46" s="113"/>
      <c r="S46" s="113"/>
    </row>
    <row r="47" spans="1:19" ht="12.75" customHeight="1" x14ac:dyDescent="0.2">
      <c r="A47" s="111"/>
      <c r="B47" s="112"/>
      <c r="C47" s="111"/>
      <c r="D47" s="113"/>
      <c r="E47" s="114"/>
      <c r="F47" s="112"/>
      <c r="G47" s="113"/>
      <c r="H47" s="111"/>
      <c r="I47" s="115"/>
      <c r="J47" s="116"/>
      <c r="K47" s="115"/>
      <c r="L47" s="115"/>
      <c r="M47" s="116"/>
      <c r="N47" s="116"/>
      <c r="O47" s="117"/>
      <c r="P47" s="117"/>
      <c r="Q47" s="113"/>
      <c r="R47" s="113"/>
      <c r="S47" s="113"/>
    </row>
    <row r="48" spans="1:19" ht="12.75" customHeight="1" x14ac:dyDescent="0.2">
      <c r="A48" s="111"/>
      <c r="B48" s="112"/>
      <c r="C48" s="111"/>
      <c r="D48" s="113"/>
      <c r="E48" s="114"/>
      <c r="F48" s="112"/>
      <c r="G48" s="113"/>
      <c r="H48" s="111"/>
      <c r="I48" s="115"/>
      <c r="J48" s="116"/>
      <c r="K48" s="115"/>
      <c r="L48" s="115"/>
      <c r="M48" s="116"/>
      <c r="N48" s="116"/>
      <c r="O48" s="117"/>
      <c r="P48" s="117"/>
      <c r="Q48" s="113"/>
      <c r="R48" s="113"/>
      <c r="S48" s="113"/>
    </row>
    <row r="49" spans="1:19" ht="12.75" customHeight="1" x14ac:dyDescent="0.2">
      <c r="A49" s="111"/>
      <c r="B49" s="112"/>
      <c r="C49" s="111"/>
      <c r="D49" s="113"/>
      <c r="E49" s="114"/>
      <c r="F49" s="112"/>
      <c r="G49" s="113"/>
      <c r="H49" s="111"/>
      <c r="I49" s="115"/>
      <c r="J49" s="116"/>
      <c r="K49" s="115"/>
      <c r="L49" s="115"/>
      <c r="M49" s="116"/>
      <c r="N49" s="116"/>
      <c r="O49" s="117"/>
      <c r="P49" s="117"/>
      <c r="Q49" s="113"/>
      <c r="R49" s="113"/>
      <c r="S49" s="113"/>
    </row>
    <row r="50" spans="1:19" ht="12.75" customHeight="1" x14ac:dyDescent="0.2">
      <c r="A50" s="111"/>
      <c r="B50" s="112"/>
      <c r="C50" s="111"/>
      <c r="D50" s="113"/>
      <c r="E50" s="114"/>
      <c r="F50" s="112"/>
      <c r="G50" s="113"/>
      <c r="H50" s="111"/>
      <c r="I50" s="115"/>
      <c r="J50" s="116"/>
      <c r="K50" s="115"/>
      <c r="L50" s="115"/>
      <c r="M50" s="116"/>
      <c r="N50" s="116"/>
      <c r="O50" s="117"/>
      <c r="P50" s="117"/>
      <c r="Q50" s="113"/>
      <c r="R50" s="113"/>
      <c r="S50" s="113"/>
    </row>
    <row r="51" spans="1:19" ht="12.75" customHeight="1" x14ac:dyDescent="0.2">
      <c r="A51" s="111"/>
      <c r="B51" s="112"/>
      <c r="C51" s="111"/>
      <c r="D51" s="113"/>
      <c r="E51" s="114"/>
      <c r="F51" s="112"/>
      <c r="G51" s="113"/>
      <c r="H51" s="111"/>
      <c r="I51" s="115"/>
      <c r="J51" s="116"/>
      <c r="K51" s="115"/>
      <c r="L51" s="115"/>
      <c r="M51" s="116"/>
      <c r="N51" s="116"/>
      <c r="O51" s="117"/>
      <c r="P51" s="117"/>
      <c r="Q51" s="113"/>
      <c r="R51" s="113"/>
      <c r="S51" s="113"/>
    </row>
    <row r="52" spans="1:19" ht="12.75" customHeight="1" x14ac:dyDescent="0.2">
      <c r="A52" s="111"/>
      <c r="B52" s="112"/>
      <c r="C52" s="111"/>
      <c r="D52" s="113"/>
      <c r="E52" s="114"/>
      <c r="F52" s="112"/>
      <c r="G52" s="113"/>
      <c r="H52" s="111"/>
      <c r="I52" s="115"/>
      <c r="J52" s="116"/>
      <c r="K52" s="115"/>
      <c r="L52" s="115"/>
      <c r="M52" s="116"/>
      <c r="N52" s="116"/>
      <c r="O52" s="117"/>
      <c r="P52" s="117"/>
      <c r="Q52" s="113"/>
      <c r="R52" s="113"/>
      <c r="S52" s="113"/>
    </row>
    <row r="53" spans="1:19" ht="12.75" customHeight="1" x14ac:dyDescent="0.2">
      <c r="A53" s="111"/>
      <c r="B53" s="112"/>
      <c r="C53" s="111"/>
      <c r="D53" s="113"/>
      <c r="E53" s="114"/>
      <c r="F53" s="112"/>
      <c r="G53" s="113"/>
      <c r="H53" s="111"/>
      <c r="I53" s="115"/>
      <c r="J53" s="116"/>
      <c r="K53" s="115"/>
      <c r="L53" s="115"/>
      <c r="M53" s="116"/>
      <c r="N53" s="116"/>
      <c r="O53" s="117"/>
      <c r="P53" s="117"/>
      <c r="Q53" s="113"/>
      <c r="R53" s="113"/>
      <c r="S53" s="113"/>
    </row>
    <row r="54" spans="1:19" ht="12.75" customHeight="1" x14ac:dyDescent="0.2">
      <c r="A54" s="111"/>
      <c r="B54" s="112"/>
      <c r="C54" s="111"/>
      <c r="D54" s="113"/>
      <c r="E54" s="114"/>
      <c r="F54" s="112"/>
      <c r="G54" s="113"/>
      <c r="H54" s="111"/>
      <c r="I54" s="115"/>
      <c r="J54" s="116"/>
      <c r="K54" s="115"/>
      <c r="L54" s="115"/>
      <c r="M54" s="116"/>
      <c r="N54" s="116"/>
      <c r="O54" s="117"/>
      <c r="P54" s="117"/>
      <c r="Q54" s="113"/>
      <c r="R54" s="113"/>
      <c r="S54" s="113"/>
    </row>
    <row r="55" spans="1:19" ht="12.75" customHeight="1" x14ac:dyDescent="0.2">
      <c r="A55" s="111"/>
      <c r="B55" s="112"/>
      <c r="C55" s="111"/>
      <c r="D55" s="113"/>
      <c r="E55" s="114"/>
      <c r="F55" s="112"/>
      <c r="G55" s="113"/>
      <c r="H55" s="111"/>
      <c r="I55" s="115"/>
      <c r="J55" s="116"/>
      <c r="K55" s="115"/>
      <c r="L55" s="115"/>
      <c r="M55" s="116"/>
      <c r="N55" s="116"/>
      <c r="O55" s="117"/>
      <c r="P55" s="117"/>
      <c r="Q55" s="113"/>
      <c r="R55" s="113"/>
      <c r="S55" s="113"/>
    </row>
    <row r="56" spans="1:19" ht="12.75" customHeight="1" x14ac:dyDescent="0.2">
      <c r="A56" s="111"/>
      <c r="B56" s="112"/>
      <c r="C56" s="111"/>
      <c r="D56" s="113"/>
      <c r="E56" s="114"/>
      <c r="F56" s="112"/>
      <c r="G56" s="113"/>
      <c r="H56" s="111"/>
      <c r="I56" s="115"/>
      <c r="J56" s="116"/>
      <c r="K56" s="115"/>
      <c r="L56" s="115"/>
      <c r="M56" s="116"/>
      <c r="N56" s="116"/>
      <c r="O56" s="117"/>
      <c r="P56" s="117"/>
      <c r="Q56" s="113"/>
      <c r="R56" s="113"/>
      <c r="S56" s="113"/>
    </row>
    <row r="57" spans="1:19" ht="12.75" customHeight="1" x14ac:dyDescent="0.2">
      <c r="A57" s="111"/>
      <c r="B57" s="112"/>
      <c r="C57" s="111"/>
      <c r="D57" s="113"/>
      <c r="E57" s="114"/>
      <c r="F57" s="112"/>
      <c r="G57" s="113"/>
      <c r="H57" s="111"/>
      <c r="I57" s="115"/>
      <c r="J57" s="116"/>
      <c r="K57" s="115"/>
      <c r="L57" s="115"/>
      <c r="M57" s="116"/>
      <c r="N57" s="116"/>
      <c r="O57" s="117"/>
      <c r="P57" s="117"/>
      <c r="Q57" s="113"/>
      <c r="R57" s="113"/>
      <c r="S57" s="113"/>
    </row>
    <row r="58" spans="1:19" ht="12.75" customHeight="1" x14ac:dyDescent="0.2">
      <c r="A58" s="111"/>
      <c r="B58" s="112"/>
      <c r="C58" s="111"/>
      <c r="D58" s="113"/>
      <c r="E58" s="114"/>
      <c r="F58" s="112"/>
      <c r="G58" s="113"/>
      <c r="H58" s="111"/>
      <c r="I58" s="115"/>
      <c r="J58" s="116"/>
      <c r="K58" s="115"/>
      <c r="L58" s="115"/>
      <c r="M58" s="116"/>
      <c r="N58" s="116"/>
      <c r="O58" s="117"/>
      <c r="P58" s="117"/>
      <c r="Q58" s="113"/>
      <c r="R58" s="113"/>
      <c r="S58" s="113"/>
    </row>
    <row r="59" spans="1:19" ht="12.75" customHeight="1" x14ac:dyDescent="0.2">
      <c r="A59" s="111"/>
      <c r="B59" s="112"/>
      <c r="C59" s="111"/>
      <c r="D59" s="113"/>
      <c r="E59" s="114"/>
      <c r="F59" s="112"/>
      <c r="G59" s="113"/>
      <c r="H59" s="111"/>
      <c r="I59" s="115"/>
      <c r="J59" s="116"/>
      <c r="K59" s="115"/>
      <c r="L59" s="115"/>
      <c r="M59" s="116"/>
      <c r="N59" s="116"/>
      <c r="O59" s="117"/>
      <c r="P59" s="117"/>
      <c r="Q59" s="113"/>
      <c r="R59" s="113"/>
      <c r="S59" s="113"/>
    </row>
    <row r="60" spans="1:19" ht="12.75" customHeight="1" x14ac:dyDescent="0.2">
      <c r="A60" s="111"/>
      <c r="B60" s="112"/>
      <c r="C60" s="111"/>
      <c r="D60" s="113"/>
      <c r="E60" s="114"/>
      <c r="F60" s="112"/>
      <c r="G60" s="113"/>
      <c r="H60" s="111"/>
      <c r="I60" s="115"/>
      <c r="J60" s="116"/>
      <c r="K60" s="115"/>
      <c r="L60" s="115"/>
      <c r="M60" s="116"/>
      <c r="N60" s="116"/>
      <c r="O60" s="117"/>
      <c r="P60" s="117"/>
      <c r="Q60" s="113"/>
      <c r="R60" s="113"/>
      <c r="S60" s="113"/>
    </row>
    <row r="61" spans="1:19" ht="12.75" customHeight="1" x14ac:dyDescent="0.2">
      <c r="A61" s="111"/>
      <c r="B61" s="112"/>
      <c r="C61" s="111"/>
      <c r="D61" s="113"/>
      <c r="E61" s="114"/>
      <c r="F61" s="112"/>
      <c r="G61" s="113"/>
      <c r="H61" s="111"/>
      <c r="I61" s="115"/>
      <c r="J61" s="116"/>
      <c r="K61" s="115"/>
      <c r="L61" s="115"/>
      <c r="M61" s="116"/>
      <c r="N61" s="116"/>
      <c r="O61" s="117"/>
      <c r="P61" s="117"/>
      <c r="Q61" s="113"/>
      <c r="R61" s="113"/>
      <c r="S61" s="113"/>
    </row>
    <row r="62" spans="1:19" ht="12.75" customHeight="1" x14ac:dyDescent="0.2">
      <c r="A62" s="111"/>
      <c r="B62" s="112"/>
      <c r="C62" s="111"/>
      <c r="D62" s="113"/>
      <c r="E62" s="114"/>
      <c r="F62" s="112"/>
      <c r="G62" s="113"/>
      <c r="H62" s="111"/>
      <c r="I62" s="115"/>
      <c r="J62" s="116"/>
      <c r="K62" s="115"/>
      <c r="L62" s="115"/>
      <c r="M62" s="116"/>
      <c r="N62" s="116"/>
      <c r="O62" s="117"/>
      <c r="P62" s="117"/>
      <c r="Q62" s="113"/>
      <c r="R62" s="113"/>
      <c r="S62" s="113"/>
    </row>
    <row r="63" spans="1:19" ht="12.75" customHeight="1" x14ac:dyDescent="0.2">
      <c r="A63" s="111"/>
      <c r="B63" s="112"/>
      <c r="C63" s="111"/>
      <c r="D63" s="113"/>
      <c r="E63" s="114"/>
      <c r="F63" s="112"/>
      <c r="G63" s="113"/>
      <c r="H63" s="111"/>
      <c r="I63" s="115"/>
      <c r="J63" s="116"/>
      <c r="K63" s="115"/>
      <c r="L63" s="115"/>
      <c r="M63" s="116"/>
      <c r="N63" s="116"/>
      <c r="O63" s="117"/>
      <c r="P63" s="117"/>
      <c r="Q63" s="113"/>
      <c r="R63" s="113"/>
      <c r="S63" s="113"/>
    </row>
    <row r="64" spans="1:19" ht="12.75" customHeight="1" x14ac:dyDescent="0.2">
      <c r="A64" s="111"/>
      <c r="B64" s="112"/>
      <c r="C64" s="111"/>
      <c r="D64" s="113"/>
      <c r="E64" s="114"/>
      <c r="F64" s="112"/>
      <c r="G64" s="113"/>
      <c r="H64" s="111"/>
      <c r="I64" s="115"/>
      <c r="J64" s="116"/>
      <c r="K64" s="115"/>
      <c r="L64" s="115"/>
      <c r="M64" s="116"/>
      <c r="N64" s="116"/>
      <c r="O64" s="117"/>
      <c r="P64" s="117"/>
      <c r="Q64" s="113"/>
      <c r="R64" s="113"/>
      <c r="S64" s="113"/>
    </row>
    <row r="65" spans="1:19" ht="12.75" customHeight="1" x14ac:dyDescent="0.2">
      <c r="A65" s="111"/>
      <c r="B65" s="112"/>
      <c r="C65" s="111"/>
      <c r="D65" s="113"/>
      <c r="E65" s="114"/>
      <c r="F65" s="112"/>
      <c r="G65" s="113"/>
      <c r="H65" s="111"/>
      <c r="I65" s="115"/>
      <c r="J65" s="116"/>
      <c r="K65" s="115"/>
      <c r="L65" s="115"/>
      <c r="M65" s="116"/>
      <c r="N65" s="116"/>
      <c r="O65" s="117"/>
      <c r="P65" s="117"/>
      <c r="Q65" s="113"/>
      <c r="R65" s="113"/>
      <c r="S65" s="113"/>
    </row>
    <row r="66" spans="1:19" ht="12.75" customHeight="1" x14ac:dyDescent="0.2">
      <c r="A66" s="111"/>
      <c r="B66" s="112"/>
      <c r="C66" s="111"/>
      <c r="D66" s="113"/>
      <c r="E66" s="114"/>
      <c r="F66" s="112"/>
      <c r="G66" s="113"/>
      <c r="H66" s="111"/>
      <c r="I66" s="115"/>
      <c r="J66" s="116"/>
      <c r="K66" s="115"/>
      <c r="L66" s="115"/>
      <c r="M66" s="116"/>
      <c r="N66" s="116"/>
      <c r="O66" s="117"/>
      <c r="P66" s="117"/>
      <c r="Q66" s="113"/>
      <c r="R66" s="113"/>
      <c r="S66" s="113"/>
    </row>
    <row r="67" spans="1:19" ht="12.75" customHeight="1" x14ac:dyDescent="0.2">
      <c r="A67" s="111"/>
      <c r="B67" s="112"/>
      <c r="C67" s="111"/>
      <c r="D67" s="113"/>
      <c r="E67" s="114"/>
      <c r="F67" s="112"/>
      <c r="G67" s="113"/>
      <c r="H67" s="111"/>
      <c r="I67" s="115"/>
      <c r="J67" s="116"/>
      <c r="K67" s="115"/>
      <c r="L67" s="115"/>
      <c r="M67" s="116"/>
      <c r="N67" s="116"/>
      <c r="O67" s="117"/>
      <c r="P67" s="117"/>
      <c r="Q67" s="113"/>
      <c r="R67" s="113"/>
      <c r="S67" s="113"/>
    </row>
    <row r="68" spans="1:19" ht="12.75" customHeight="1" x14ac:dyDescent="0.2">
      <c r="A68" s="111"/>
      <c r="B68" s="112"/>
      <c r="C68" s="111"/>
      <c r="D68" s="113"/>
      <c r="E68" s="114"/>
      <c r="F68" s="112"/>
      <c r="G68" s="113"/>
      <c r="H68" s="111"/>
      <c r="I68" s="115"/>
      <c r="J68" s="116"/>
      <c r="K68" s="115"/>
      <c r="L68" s="115"/>
      <c r="M68" s="116"/>
      <c r="N68" s="116"/>
      <c r="O68" s="117"/>
      <c r="P68" s="117"/>
      <c r="Q68" s="113"/>
      <c r="R68" s="113"/>
      <c r="S68" s="113"/>
    </row>
    <row r="69" spans="1:19" ht="12.75" customHeight="1" x14ac:dyDescent="0.2">
      <c r="A69" s="111"/>
      <c r="B69" s="112"/>
      <c r="C69" s="111"/>
      <c r="D69" s="113"/>
      <c r="E69" s="114"/>
      <c r="F69" s="112"/>
      <c r="G69" s="113"/>
      <c r="H69" s="111"/>
      <c r="I69" s="115"/>
      <c r="J69" s="116"/>
      <c r="K69" s="115"/>
      <c r="L69" s="115"/>
      <c r="M69" s="116"/>
      <c r="N69" s="116"/>
      <c r="O69" s="117"/>
      <c r="P69" s="117"/>
      <c r="Q69" s="113"/>
      <c r="R69" s="113"/>
      <c r="S69" s="113"/>
    </row>
    <row r="70" spans="1:19" ht="12.75" customHeight="1" x14ac:dyDescent="0.2">
      <c r="A70" s="111"/>
      <c r="B70" s="112"/>
      <c r="C70" s="111"/>
      <c r="D70" s="113"/>
      <c r="E70" s="114"/>
      <c r="F70" s="112"/>
      <c r="G70" s="113"/>
      <c r="H70" s="111"/>
      <c r="I70" s="115"/>
      <c r="J70" s="116"/>
      <c r="K70" s="115"/>
      <c r="L70" s="115"/>
      <c r="M70" s="116"/>
      <c r="N70" s="116"/>
      <c r="O70" s="117"/>
      <c r="P70" s="117"/>
      <c r="Q70" s="113"/>
      <c r="R70" s="113"/>
      <c r="S70" s="113"/>
    </row>
    <row r="71" spans="1:19" ht="12.75" customHeight="1" x14ac:dyDescent="0.2">
      <c r="A71" s="111"/>
      <c r="B71" s="112"/>
      <c r="C71" s="111"/>
      <c r="D71" s="113"/>
      <c r="E71" s="114"/>
      <c r="F71" s="112"/>
      <c r="G71" s="113"/>
      <c r="H71" s="111"/>
      <c r="I71" s="115"/>
      <c r="J71" s="116"/>
      <c r="K71" s="115"/>
      <c r="L71" s="115"/>
      <c r="M71" s="116"/>
      <c r="N71" s="116"/>
      <c r="O71" s="117"/>
      <c r="P71" s="117"/>
      <c r="Q71" s="113"/>
      <c r="R71" s="113"/>
      <c r="S71" s="113"/>
    </row>
    <row r="72" spans="1:19" ht="12.75" customHeight="1" x14ac:dyDescent="0.2">
      <c r="A72" s="111"/>
      <c r="B72" s="112"/>
      <c r="C72" s="111"/>
      <c r="D72" s="113"/>
      <c r="E72" s="114"/>
      <c r="F72" s="112"/>
      <c r="G72" s="113"/>
      <c r="H72" s="111"/>
      <c r="I72" s="115"/>
      <c r="J72" s="116"/>
      <c r="K72" s="115"/>
      <c r="L72" s="115"/>
      <c r="M72" s="116"/>
      <c r="N72" s="116"/>
      <c r="O72" s="117"/>
      <c r="P72" s="117"/>
      <c r="Q72" s="113"/>
      <c r="R72" s="113"/>
      <c r="S72" s="113"/>
    </row>
    <row r="73" spans="1:19" ht="12.75" customHeight="1" x14ac:dyDescent="0.2">
      <c r="A73" s="111"/>
      <c r="B73" s="112"/>
      <c r="C73" s="111"/>
      <c r="D73" s="113"/>
      <c r="E73" s="114"/>
      <c r="F73" s="112"/>
      <c r="G73" s="113"/>
      <c r="H73" s="111"/>
      <c r="I73" s="115"/>
      <c r="J73" s="116"/>
      <c r="K73" s="115"/>
      <c r="L73" s="115"/>
      <c r="M73" s="116"/>
      <c r="N73" s="116"/>
      <c r="O73" s="117"/>
      <c r="P73" s="117"/>
      <c r="Q73" s="113"/>
      <c r="R73" s="113"/>
      <c r="S73" s="113"/>
    </row>
    <row r="74" spans="1:19" ht="12.75" customHeight="1" x14ac:dyDescent="0.2">
      <c r="A74" s="111"/>
      <c r="B74" s="112"/>
      <c r="C74" s="111"/>
      <c r="D74" s="113"/>
      <c r="E74" s="114"/>
      <c r="F74" s="112"/>
      <c r="G74" s="113"/>
      <c r="H74" s="111"/>
      <c r="I74" s="115"/>
      <c r="J74" s="116"/>
      <c r="K74" s="115"/>
      <c r="L74" s="115"/>
      <c r="M74" s="116"/>
      <c r="N74" s="116"/>
      <c r="O74" s="117"/>
      <c r="P74" s="117"/>
      <c r="Q74" s="113"/>
      <c r="R74" s="113"/>
      <c r="S74" s="113"/>
    </row>
    <row r="75" spans="1:19" ht="12.75" customHeight="1" x14ac:dyDescent="0.2">
      <c r="A75" s="111"/>
      <c r="B75" s="112"/>
      <c r="C75" s="111"/>
      <c r="D75" s="113"/>
      <c r="E75" s="114"/>
      <c r="F75" s="112"/>
      <c r="G75" s="113"/>
      <c r="H75" s="111"/>
      <c r="I75" s="115"/>
      <c r="J75" s="116"/>
      <c r="K75" s="115"/>
      <c r="L75" s="115"/>
      <c r="M75" s="116"/>
      <c r="N75" s="116"/>
      <c r="O75" s="117"/>
      <c r="P75" s="117"/>
      <c r="Q75" s="113"/>
      <c r="R75" s="113"/>
      <c r="S75" s="113"/>
    </row>
    <row r="76" spans="1:19" ht="12.75" customHeight="1" x14ac:dyDescent="0.2">
      <c r="A76" s="111"/>
      <c r="B76" s="112"/>
      <c r="C76" s="111"/>
      <c r="D76" s="113"/>
      <c r="E76" s="114"/>
      <c r="F76" s="112"/>
      <c r="G76" s="113"/>
      <c r="H76" s="111"/>
      <c r="I76" s="115"/>
      <c r="J76" s="116"/>
      <c r="K76" s="115"/>
      <c r="L76" s="115"/>
      <c r="M76" s="116"/>
      <c r="N76" s="116"/>
      <c r="O76" s="117"/>
      <c r="P76" s="117"/>
      <c r="Q76" s="113"/>
      <c r="R76" s="113"/>
      <c r="S76" s="113"/>
    </row>
    <row r="77" spans="1:19" ht="12.75" customHeight="1" x14ac:dyDescent="0.2">
      <c r="A77" s="111"/>
      <c r="B77" s="112"/>
      <c r="C77" s="111"/>
      <c r="D77" s="113"/>
      <c r="E77" s="114"/>
      <c r="F77" s="112"/>
      <c r="G77" s="113"/>
      <c r="H77" s="111"/>
      <c r="I77" s="115"/>
      <c r="J77" s="116"/>
      <c r="K77" s="115"/>
      <c r="L77" s="115"/>
      <c r="M77" s="116"/>
      <c r="N77" s="116"/>
      <c r="O77" s="117"/>
      <c r="P77" s="117"/>
      <c r="Q77" s="113"/>
      <c r="R77" s="113"/>
      <c r="S77" s="113"/>
    </row>
    <row r="78" spans="1:19" ht="12.75" customHeight="1" x14ac:dyDescent="0.2">
      <c r="A78" s="111"/>
      <c r="B78" s="112"/>
      <c r="C78" s="111"/>
      <c r="D78" s="113"/>
      <c r="E78" s="114"/>
      <c r="F78" s="112"/>
      <c r="G78" s="113"/>
      <c r="H78" s="111"/>
      <c r="I78" s="115"/>
      <c r="J78" s="116"/>
      <c r="K78" s="115"/>
      <c r="L78" s="115"/>
      <c r="M78" s="116"/>
      <c r="N78" s="116"/>
      <c r="O78" s="117"/>
      <c r="P78" s="117"/>
      <c r="Q78" s="113"/>
      <c r="R78" s="113"/>
      <c r="S78" s="113"/>
    </row>
    <row r="79" spans="1:19" ht="12.75" customHeight="1" x14ac:dyDescent="0.2">
      <c r="A79" s="111"/>
      <c r="B79" s="112"/>
      <c r="C79" s="111"/>
      <c r="D79" s="113"/>
      <c r="E79" s="114"/>
      <c r="F79" s="112"/>
      <c r="G79" s="113"/>
      <c r="H79" s="111"/>
      <c r="I79" s="115"/>
      <c r="J79" s="116"/>
      <c r="K79" s="115"/>
      <c r="L79" s="115"/>
      <c r="M79" s="116"/>
      <c r="N79" s="116"/>
      <c r="O79" s="117"/>
      <c r="P79" s="117"/>
      <c r="Q79" s="113"/>
      <c r="R79" s="113"/>
      <c r="S79" s="113"/>
    </row>
    <row r="80" spans="1:19" ht="12.75" customHeight="1" x14ac:dyDescent="0.2">
      <c r="A80" s="111"/>
      <c r="B80" s="112"/>
      <c r="C80" s="111"/>
      <c r="D80" s="113"/>
      <c r="E80" s="114"/>
      <c r="F80" s="112"/>
      <c r="G80" s="113"/>
      <c r="H80" s="111"/>
      <c r="I80" s="115"/>
      <c r="J80" s="116"/>
      <c r="K80" s="115"/>
      <c r="L80" s="115"/>
      <c r="M80" s="116"/>
      <c r="N80" s="116"/>
      <c r="O80" s="117"/>
      <c r="P80" s="117"/>
      <c r="Q80" s="113"/>
      <c r="R80" s="113"/>
      <c r="S80" s="113"/>
    </row>
    <row r="81" spans="1:19" ht="12.75" customHeight="1" x14ac:dyDescent="0.2">
      <c r="A81" s="111"/>
      <c r="B81" s="112"/>
      <c r="C81" s="111"/>
      <c r="D81" s="113"/>
      <c r="E81" s="114"/>
      <c r="F81" s="112"/>
      <c r="G81" s="113"/>
      <c r="H81" s="111"/>
      <c r="I81" s="115"/>
      <c r="J81" s="116"/>
      <c r="K81" s="115"/>
      <c r="L81" s="115"/>
      <c r="M81" s="116"/>
      <c r="N81" s="116"/>
      <c r="O81" s="117"/>
      <c r="P81" s="117"/>
      <c r="Q81" s="113"/>
      <c r="R81" s="113"/>
      <c r="S81" s="113"/>
    </row>
    <row r="82" spans="1:19" ht="12.75" customHeight="1" x14ac:dyDescent="0.2">
      <c r="A82" s="111"/>
      <c r="B82" s="112"/>
      <c r="C82" s="111"/>
      <c r="D82" s="113"/>
      <c r="E82" s="114"/>
      <c r="F82" s="112"/>
      <c r="G82" s="113"/>
      <c r="H82" s="111"/>
      <c r="I82" s="115"/>
      <c r="J82" s="116"/>
      <c r="K82" s="115"/>
      <c r="L82" s="115"/>
      <c r="M82" s="116"/>
      <c r="N82" s="116"/>
      <c r="O82" s="117"/>
      <c r="P82" s="117"/>
      <c r="Q82" s="113"/>
      <c r="R82" s="113"/>
      <c r="S82" s="113"/>
    </row>
    <row r="83" spans="1:19" ht="12.75" customHeight="1" x14ac:dyDescent="0.2">
      <c r="A83" s="111"/>
      <c r="B83" s="112"/>
      <c r="C83" s="111"/>
      <c r="D83" s="113"/>
      <c r="E83" s="114"/>
      <c r="F83" s="112"/>
      <c r="G83" s="113"/>
      <c r="H83" s="111"/>
      <c r="I83" s="115"/>
      <c r="J83" s="116"/>
      <c r="K83" s="115"/>
      <c r="L83" s="115"/>
      <c r="M83" s="116"/>
      <c r="N83" s="116"/>
      <c r="O83" s="117"/>
      <c r="P83" s="117"/>
      <c r="Q83" s="113"/>
      <c r="R83" s="113"/>
      <c r="S83" s="113"/>
    </row>
    <row r="84" spans="1:19" ht="12.75" customHeight="1" x14ac:dyDescent="0.2">
      <c r="A84" s="111"/>
      <c r="B84" s="112"/>
      <c r="C84" s="111"/>
      <c r="D84" s="113"/>
      <c r="E84" s="114"/>
      <c r="F84" s="112"/>
      <c r="G84" s="113"/>
      <c r="H84" s="111"/>
      <c r="I84" s="115"/>
      <c r="J84" s="116"/>
      <c r="K84" s="115"/>
      <c r="L84" s="115"/>
      <c r="M84" s="116"/>
      <c r="N84" s="116"/>
      <c r="O84" s="117"/>
      <c r="P84" s="117"/>
      <c r="Q84" s="113"/>
      <c r="R84" s="113"/>
      <c r="S84" s="113"/>
    </row>
    <row r="85" spans="1:19" ht="12.75" customHeight="1" x14ac:dyDescent="0.2">
      <c r="A85" s="111"/>
      <c r="B85" s="112"/>
      <c r="C85" s="111"/>
      <c r="D85" s="113"/>
      <c r="E85" s="114"/>
      <c r="F85" s="112"/>
      <c r="G85" s="113"/>
      <c r="H85" s="111"/>
      <c r="I85" s="115"/>
      <c r="J85" s="116"/>
      <c r="K85" s="115"/>
      <c r="L85" s="115"/>
      <c r="M85" s="116"/>
      <c r="N85" s="116"/>
      <c r="O85" s="117"/>
      <c r="P85" s="117"/>
      <c r="Q85" s="113"/>
      <c r="R85" s="113"/>
      <c r="S85" s="113"/>
    </row>
    <row r="86" spans="1:19" ht="12.75" customHeight="1" x14ac:dyDescent="0.2">
      <c r="A86" s="111"/>
      <c r="B86" s="112"/>
      <c r="C86" s="111"/>
      <c r="D86" s="113"/>
      <c r="E86" s="114"/>
      <c r="F86" s="112"/>
      <c r="G86" s="113"/>
      <c r="H86" s="111"/>
      <c r="I86" s="115"/>
      <c r="J86" s="116"/>
      <c r="K86" s="115"/>
      <c r="L86" s="115"/>
      <c r="M86" s="116"/>
      <c r="N86" s="116"/>
      <c r="O86" s="117"/>
      <c r="P86" s="117"/>
      <c r="Q86" s="113"/>
      <c r="R86" s="113"/>
      <c r="S86" s="113"/>
    </row>
    <row r="87" spans="1:19" ht="12.75" customHeight="1" x14ac:dyDescent="0.2">
      <c r="A87" s="111"/>
      <c r="B87" s="112"/>
      <c r="C87" s="111"/>
      <c r="D87" s="113"/>
      <c r="E87" s="114"/>
      <c r="F87" s="112"/>
      <c r="G87" s="113"/>
      <c r="H87" s="111"/>
      <c r="I87" s="115"/>
      <c r="J87" s="116"/>
      <c r="K87" s="115"/>
      <c r="L87" s="115"/>
      <c r="M87" s="116"/>
      <c r="N87" s="116"/>
      <c r="O87" s="117"/>
      <c r="P87" s="117"/>
      <c r="Q87" s="113"/>
      <c r="R87" s="113"/>
      <c r="S87" s="113"/>
    </row>
    <row r="88" spans="1:19" ht="12.75" customHeight="1" x14ac:dyDescent="0.2">
      <c r="A88" s="111"/>
      <c r="B88" s="112"/>
      <c r="C88" s="111"/>
      <c r="D88" s="113"/>
      <c r="E88" s="114"/>
      <c r="F88" s="112"/>
      <c r="G88" s="113"/>
      <c r="H88" s="111"/>
      <c r="I88" s="115"/>
      <c r="J88" s="116"/>
      <c r="K88" s="115"/>
      <c r="L88" s="115"/>
      <c r="M88" s="116"/>
      <c r="N88" s="116"/>
      <c r="O88" s="117"/>
      <c r="P88" s="117"/>
      <c r="Q88" s="113"/>
      <c r="R88" s="113"/>
      <c r="S88" s="113"/>
    </row>
    <row r="89" spans="1:19" ht="12.75" customHeight="1" x14ac:dyDescent="0.2">
      <c r="A89" s="111"/>
      <c r="B89" s="112"/>
      <c r="C89" s="111"/>
      <c r="D89" s="113"/>
      <c r="E89" s="114"/>
      <c r="F89" s="112"/>
      <c r="G89" s="113"/>
      <c r="H89" s="111"/>
      <c r="I89" s="115"/>
      <c r="J89" s="116"/>
      <c r="K89" s="115"/>
      <c r="L89" s="115"/>
      <c r="M89" s="116"/>
      <c r="N89" s="116"/>
      <c r="O89" s="117"/>
      <c r="P89" s="117"/>
      <c r="Q89" s="113"/>
      <c r="R89" s="113"/>
      <c r="S89" s="113"/>
    </row>
    <row r="90" spans="1:19" ht="12.75" customHeight="1" x14ac:dyDescent="0.2">
      <c r="A90" s="111"/>
      <c r="B90" s="112"/>
      <c r="C90" s="111"/>
      <c r="D90" s="113"/>
      <c r="E90" s="114"/>
      <c r="F90" s="112"/>
      <c r="G90" s="113"/>
      <c r="H90" s="111"/>
      <c r="I90" s="115"/>
      <c r="J90" s="116"/>
      <c r="K90" s="115"/>
      <c r="L90" s="115"/>
      <c r="M90" s="116"/>
      <c r="N90" s="116"/>
      <c r="O90" s="117"/>
      <c r="P90" s="117"/>
      <c r="Q90" s="113"/>
      <c r="R90" s="113"/>
      <c r="S90" s="113"/>
    </row>
    <row r="91" spans="1:19" ht="12.75" customHeight="1" x14ac:dyDescent="0.2">
      <c r="A91" s="111"/>
      <c r="B91" s="112"/>
      <c r="C91" s="111"/>
      <c r="D91" s="113"/>
      <c r="E91" s="114"/>
      <c r="F91" s="112"/>
      <c r="G91" s="113"/>
      <c r="H91" s="111"/>
      <c r="I91" s="115"/>
      <c r="J91" s="116"/>
      <c r="K91" s="115"/>
      <c r="L91" s="115"/>
      <c r="M91" s="116"/>
      <c r="N91" s="116"/>
      <c r="O91" s="117"/>
      <c r="P91" s="117"/>
      <c r="Q91" s="113"/>
      <c r="R91" s="113"/>
      <c r="S91" s="113"/>
    </row>
    <row r="92" spans="1:19" ht="12.75" customHeight="1" x14ac:dyDescent="0.2">
      <c r="A92" s="111"/>
      <c r="B92" s="112"/>
      <c r="C92" s="111"/>
      <c r="D92" s="113"/>
      <c r="E92" s="114"/>
      <c r="F92" s="112"/>
      <c r="G92" s="113"/>
      <c r="H92" s="111"/>
      <c r="I92" s="115"/>
      <c r="J92" s="116"/>
      <c r="K92" s="115"/>
      <c r="L92" s="115"/>
      <c r="M92" s="116"/>
      <c r="N92" s="116"/>
      <c r="O92" s="117"/>
      <c r="P92" s="117"/>
      <c r="Q92" s="113"/>
      <c r="R92" s="113"/>
      <c r="S92" s="113"/>
    </row>
    <row r="93" spans="1:19" ht="12.75" customHeight="1" x14ac:dyDescent="0.2">
      <c r="A93" s="111"/>
      <c r="B93" s="112"/>
      <c r="C93" s="111"/>
      <c r="D93" s="113"/>
      <c r="E93" s="114"/>
      <c r="F93" s="112"/>
      <c r="G93" s="113"/>
      <c r="H93" s="111"/>
      <c r="I93" s="115"/>
      <c r="J93" s="116"/>
      <c r="K93" s="115"/>
      <c r="L93" s="115"/>
      <c r="M93" s="116"/>
      <c r="N93" s="116"/>
      <c r="O93" s="117"/>
      <c r="P93" s="117"/>
      <c r="Q93" s="113"/>
      <c r="R93" s="113"/>
      <c r="S93" s="113"/>
    </row>
    <row r="94" spans="1:19" ht="12.75" customHeight="1" x14ac:dyDescent="0.2">
      <c r="A94" s="111"/>
      <c r="B94" s="112"/>
      <c r="C94" s="111"/>
      <c r="D94" s="113"/>
      <c r="E94" s="114"/>
      <c r="F94" s="112"/>
      <c r="G94" s="113"/>
      <c r="H94" s="111"/>
      <c r="I94" s="115"/>
      <c r="J94" s="116"/>
      <c r="K94" s="115"/>
      <c r="L94" s="115"/>
      <c r="M94" s="116"/>
      <c r="N94" s="116"/>
      <c r="O94" s="117"/>
      <c r="P94" s="117"/>
      <c r="Q94" s="113"/>
      <c r="R94" s="113"/>
      <c r="S94" s="113"/>
    </row>
    <row r="95" spans="1:19" ht="12.75" customHeight="1" x14ac:dyDescent="0.2">
      <c r="A95" s="111"/>
      <c r="B95" s="112"/>
      <c r="C95" s="111"/>
      <c r="D95" s="113"/>
      <c r="E95" s="114"/>
      <c r="F95" s="112"/>
      <c r="G95" s="113"/>
      <c r="H95" s="111"/>
      <c r="I95" s="115"/>
      <c r="J95" s="116"/>
      <c r="K95" s="115"/>
      <c r="L95" s="115"/>
      <c r="M95" s="116"/>
      <c r="N95" s="116"/>
      <c r="O95" s="117"/>
      <c r="P95" s="117"/>
      <c r="Q95" s="113"/>
      <c r="R95" s="113"/>
      <c r="S95" s="113"/>
    </row>
    <row r="96" spans="1:19" ht="12.75" customHeight="1" x14ac:dyDescent="0.2">
      <c r="A96" s="111"/>
      <c r="B96" s="112"/>
      <c r="C96" s="111"/>
      <c r="D96" s="113"/>
      <c r="E96" s="114"/>
      <c r="F96" s="112"/>
      <c r="G96" s="113"/>
      <c r="H96" s="111"/>
      <c r="I96" s="115"/>
      <c r="J96" s="116"/>
      <c r="K96" s="115"/>
      <c r="L96" s="115"/>
      <c r="M96" s="116"/>
      <c r="N96" s="116"/>
      <c r="O96" s="117"/>
      <c r="P96" s="117"/>
      <c r="Q96" s="113"/>
      <c r="R96" s="113"/>
      <c r="S96" s="113"/>
    </row>
    <row r="97" spans="1:19" ht="12.75" customHeight="1" x14ac:dyDescent="0.2">
      <c r="A97" s="111"/>
      <c r="B97" s="112"/>
      <c r="C97" s="111"/>
      <c r="D97" s="113"/>
      <c r="E97" s="114"/>
      <c r="F97" s="112"/>
      <c r="G97" s="113"/>
      <c r="H97" s="111"/>
      <c r="I97" s="115"/>
      <c r="J97" s="116"/>
      <c r="K97" s="115"/>
      <c r="L97" s="115"/>
      <c r="M97" s="116"/>
      <c r="N97" s="116"/>
      <c r="O97" s="117"/>
      <c r="P97" s="117"/>
      <c r="Q97" s="113"/>
      <c r="R97" s="113"/>
      <c r="S97" s="113"/>
    </row>
    <row r="98" spans="1:19" ht="12.75" customHeight="1" x14ac:dyDescent="0.2">
      <c r="A98" s="111"/>
      <c r="B98" s="112"/>
      <c r="C98" s="111"/>
      <c r="D98" s="113"/>
      <c r="E98" s="114"/>
      <c r="F98" s="112"/>
      <c r="G98" s="113"/>
      <c r="H98" s="111"/>
      <c r="I98" s="115"/>
      <c r="J98" s="116"/>
      <c r="K98" s="115"/>
      <c r="L98" s="115"/>
      <c r="M98" s="116"/>
      <c r="N98" s="116"/>
      <c r="O98" s="117"/>
      <c r="P98" s="117"/>
      <c r="Q98" s="113"/>
      <c r="R98" s="113"/>
      <c r="S98" s="113"/>
    </row>
    <row r="99" spans="1:19" ht="12.75" customHeight="1" x14ac:dyDescent="0.2">
      <c r="A99" s="111"/>
      <c r="B99" s="112"/>
      <c r="C99" s="111"/>
      <c r="D99" s="113"/>
      <c r="E99" s="114"/>
      <c r="F99" s="112"/>
      <c r="G99" s="113"/>
      <c r="H99" s="111"/>
      <c r="I99" s="115"/>
      <c r="J99" s="116"/>
      <c r="K99" s="115"/>
      <c r="L99" s="115"/>
      <c r="M99" s="116"/>
      <c r="N99" s="116"/>
      <c r="O99" s="117"/>
      <c r="P99" s="117"/>
      <c r="Q99" s="113"/>
      <c r="R99" s="113"/>
      <c r="S99" s="113"/>
    </row>
    <row r="100" spans="1:19" ht="12.75" customHeight="1" x14ac:dyDescent="0.2">
      <c r="A100" s="111"/>
      <c r="B100" s="112"/>
      <c r="C100" s="111"/>
      <c r="D100" s="113"/>
      <c r="E100" s="114"/>
      <c r="F100" s="112"/>
      <c r="G100" s="113"/>
      <c r="H100" s="111"/>
      <c r="I100" s="115"/>
      <c r="J100" s="116"/>
      <c r="K100" s="115"/>
      <c r="L100" s="115"/>
      <c r="M100" s="116"/>
      <c r="N100" s="116"/>
      <c r="O100" s="117"/>
      <c r="P100" s="117"/>
      <c r="Q100" s="113"/>
      <c r="R100" s="113"/>
      <c r="S100" s="113"/>
    </row>
    <row r="101" spans="1:19" ht="12.75" customHeight="1" x14ac:dyDescent="0.2">
      <c r="A101" s="111"/>
      <c r="B101" s="112"/>
      <c r="C101" s="111"/>
      <c r="D101" s="113"/>
      <c r="E101" s="114"/>
      <c r="F101" s="112"/>
      <c r="G101" s="113"/>
      <c r="H101" s="111"/>
      <c r="I101" s="115"/>
      <c r="J101" s="116"/>
      <c r="K101" s="115"/>
      <c r="L101" s="115"/>
      <c r="M101" s="116"/>
      <c r="N101" s="116"/>
      <c r="O101" s="117"/>
      <c r="P101" s="117"/>
      <c r="Q101" s="113"/>
      <c r="R101" s="113"/>
      <c r="S101" s="113"/>
    </row>
    <row r="102" spans="1:19" ht="12.75" customHeight="1" x14ac:dyDescent="0.2">
      <c r="A102" s="111"/>
      <c r="B102" s="112"/>
      <c r="C102" s="111"/>
      <c r="D102" s="113"/>
      <c r="E102" s="114"/>
      <c r="F102" s="112"/>
      <c r="G102" s="113"/>
      <c r="H102" s="111"/>
      <c r="I102" s="115"/>
      <c r="J102" s="116"/>
      <c r="K102" s="115"/>
      <c r="L102" s="115"/>
      <c r="M102" s="116"/>
      <c r="N102" s="116"/>
      <c r="O102" s="117"/>
      <c r="P102" s="117"/>
      <c r="Q102" s="113"/>
      <c r="R102" s="113"/>
      <c r="S102" s="113"/>
    </row>
    <row r="103" spans="1:19" ht="12.75" customHeight="1" x14ac:dyDescent="0.2">
      <c r="A103" s="111"/>
      <c r="B103" s="112"/>
      <c r="C103" s="111"/>
      <c r="D103" s="113"/>
      <c r="E103" s="114"/>
      <c r="F103" s="112"/>
      <c r="G103" s="113"/>
      <c r="H103" s="111"/>
      <c r="I103" s="115"/>
      <c r="J103" s="116"/>
      <c r="K103" s="115"/>
      <c r="L103" s="115"/>
      <c r="M103" s="116"/>
      <c r="N103" s="116"/>
      <c r="O103" s="117"/>
      <c r="P103" s="117"/>
      <c r="Q103" s="113"/>
      <c r="R103" s="113"/>
      <c r="S103" s="113"/>
    </row>
    <row r="104" spans="1:19" ht="12.75" customHeight="1" x14ac:dyDescent="0.2">
      <c r="A104" s="111"/>
      <c r="B104" s="112"/>
      <c r="C104" s="111"/>
      <c r="D104" s="113"/>
      <c r="E104" s="114"/>
      <c r="F104" s="112"/>
      <c r="G104" s="113"/>
      <c r="H104" s="111"/>
      <c r="I104" s="115"/>
      <c r="J104" s="116"/>
      <c r="K104" s="115"/>
      <c r="L104" s="115"/>
      <c r="M104" s="116"/>
      <c r="N104" s="116"/>
      <c r="O104" s="117"/>
      <c r="P104" s="117"/>
      <c r="Q104" s="113"/>
      <c r="R104" s="113"/>
      <c r="S104" s="113"/>
    </row>
    <row r="105" spans="1:19" ht="12.75" customHeight="1" x14ac:dyDescent="0.2">
      <c r="A105" s="111"/>
      <c r="B105" s="112"/>
      <c r="C105" s="111"/>
      <c r="D105" s="113"/>
      <c r="E105" s="114"/>
      <c r="F105" s="112"/>
      <c r="G105" s="113"/>
      <c r="H105" s="111"/>
      <c r="I105" s="115"/>
      <c r="J105" s="116"/>
      <c r="K105" s="115"/>
      <c r="L105" s="115"/>
      <c r="M105" s="116"/>
      <c r="N105" s="116"/>
      <c r="O105" s="117"/>
      <c r="P105" s="117"/>
      <c r="Q105" s="113"/>
      <c r="R105" s="113"/>
      <c r="S105" s="113"/>
    </row>
    <row r="106" spans="1:19" ht="12.75" customHeight="1" x14ac:dyDescent="0.2">
      <c r="A106" s="111"/>
      <c r="B106" s="112"/>
      <c r="C106" s="111"/>
      <c r="D106" s="113"/>
      <c r="E106" s="114"/>
      <c r="F106" s="112"/>
      <c r="G106" s="113"/>
      <c r="H106" s="111"/>
      <c r="I106" s="115"/>
      <c r="J106" s="116"/>
      <c r="K106" s="115"/>
      <c r="L106" s="115"/>
      <c r="M106" s="116"/>
      <c r="N106" s="116"/>
      <c r="O106" s="117"/>
      <c r="P106" s="117"/>
      <c r="Q106" s="113"/>
      <c r="R106" s="113"/>
      <c r="S106" s="113"/>
    </row>
    <row r="107" spans="1:19" ht="12.75" customHeight="1" x14ac:dyDescent="0.2">
      <c r="A107" s="111"/>
      <c r="B107" s="112"/>
      <c r="C107" s="111"/>
      <c r="D107" s="113"/>
      <c r="E107" s="114"/>
      <c r="F107" s="112"/>
      <c r="G107" s="113"/>
      <c r="H107" s="111"/>
      <c r="I107" s="115"/>
      <c r="J107" s="116"/>
      <c r="K107" s="115"/>
      <c r="L107" s="115"/>
      <c r="M107" s="116"/>
      <c r="N107" s="116"/>
      <c r="O107" s="117"/>
      <c r="P107" s="117"/>
      <c r="Q107" s="113"/>
      <c r="R107" s="113"/>
      <c r="S107" s="113"/>
    </row>
    <row r="108" spans="1:19" ht="12.75" customHeight="1" x14ac:dyDescent="0.2">
      <c r="A108" s="111"/>
      <c r="B108" s="112"/>
      <c r="C108" s="111"/>
      <c r="D108" s="113"/>
      <c r="E108" s="114"/>
      <c r="F108" s="112"/>
      <c r="G108" s="113"/>
      <c r="H108" s="111"/>
      <c r="I108" s="115"/>
      <c r="J108" s="116"/>
      <c r="K108" s="115"/>
      <c r="L108" s="115"/>
      <c r="M108" s="116"/>
      <c r="N108" s="116"/>
      <c r="O108" s="117"/>
      <c r="P108" s="117"/>
      <c r="Q108" s="113"/>
      <c r="R108" s="113"/>
      <c r="S108" s="113"/>
    </row>
    <row r="109" spans="1:19" ht="12.75" customHeight="1" x14ac:dyDescent="0.2">
      <c r="A109" s="111"/>
      <c r="B109" s="112"/>
      <c r="C109" s="111"/>
      <c r="D109" s="113"/>
      <c r="E109" s="114"/>
      <c r="F109" s="112"/>
      <c r="G109" s="113"/>
      <c r="H109" s="111"/>
      <c r="I109" s="115"/>
      <c r="J109" s="116"/>
      <c r="K109" s="115"/>
      <c r="L109" s="115"/>
      <c r="M109" s="116"/>
      <c r="N109" s="116"/>
      <c r="O109" s="117"/>
      <c r="P109" s="117"/>
      <c r="Q109" s="113"/>
      <c r="R109" s="113"/>
      <c r="S109" s="113"/>
    </row>
    <row r="110" spans="1:19" ht="12.75" customHeight="1" x14ac:dyDescent="0.2">
      <c r="A110" s="111"/>
      <c r="B110" s="112"/>
      <c r="C110" s="111"/>
      <c r="D110" s="113"/>
      <c r="E110" s="114"/>
      <c r="F110" s="112"/>
      <c r="G110" s="113"/>
      <c r="H110" s="111"/>
      <c r="I110" s="115"/>
      <c r="J110" s="116"/>
      <c r="K110" s="115"/>
      <c r="L110" s="115"/>
      <c r="M110" s="116"/>
      <c r="N110" s="116"/>
      <c r="O110" s="117"/>
      <c r="P110" s="117"/>
      <c r="Q110" s="113"/>
      <c r="R110" s="113"/>
      <c r="S110" s="113"/>
    </row>
    <row r="111" spans="1:19" ht="12.75" customHeight="1" x14ac:dyDescent="0.2">
      <c r="A111" s="111"/>
      <c r="B111" s="112"/>
      <c r="C111" s="111"/>
      <c r="D111" s="113"/>
      <c r="E111" s="114"/>
      <c r="F111" s="112"/>
      <c r="G111" s="113"/>
      <c r="H111" s="111"/>
      <c r="I111" s="115"/>
      <c r="J111" s="116"/>
      <c r="K111" s="115"/>
      <c r="L111" s="115"/>
      <c r="M111" s="116"/>
      <c r="N111" s="116"/>
      <c r="O111" s="117"/>
      <c r="P111" s="117"/>
      <c r="Q111" s="113"/>
      <c r="R111" s="113"/>
      <c r="S111" s="113"/>
    </row>
    <row r="112" spans="1:19" ht="12.75" customHeight="1" x14ac:dyDescent="0.2">
      <c r="A112" s="111"/>
      <c r="B112" s="112"/>
      <c r="C112" s="111"/>
      <c r="D112" s="113"/>
      <c r="E112" s="114"/>
      <c r="F112" s="112"/>
      <c r="G112" s="113"/>
      <c r="H112" s="111"/>
      <c r="I112" s="115"/>
      <c r="J112" s="116"/>
      <c r="K112" s="115"/>
      <c r="L112" s="115"/>
      <c r="M112" s="116"/>
      <c r="N112" s="116"/>
      <c r="O112" s="117"/>
      <c r="P112" s="117"/>
      <c r="Q112" s="113"/>
      <c r="R112" s="113"/>
      <c r="S112" s="113"/>
    </row>
    <row r="113" spans="1:19" ht="12.75" customHeight="1" x14ac:dyDescent="0.2">
      <c r="A113" s="111"/>
      <c r="B113" s="112"/>
      <c r="C113" s="111"/>
      <c r="D113" s="113"/>
      <c r="E113" s="114"/>
      <c r="F113" s="112"/>
      <c r="G113" s="113"/>
      <c r="H113" s="111"/>
      <c r="I113" s="115"/>
      <c r="J113" s="116"/>
      <c r="K113" s="115"/>
      <c r="L113" s="115"/>
      <c r="M113" s="116"/>
      <c r="N113" s="116"/>
      <c r="O113" s="117"/>
      <c r="P113" s="117"/>
      <c r="Q113" s="113"/>
      <c r="R113" s="113"/>
      <c r="S113" s="113"/>
    </row>
    <row r="114" spans="1:19" ht="12.75" customHeight="1" x14ac:dyDescent="0.2">
      <c r="A114" s="111"/>
      <c r="B114" s="112"/>
      <c r="C114" s="111"/>
      <c r="D114" s="113"/>
      <c r="E114" s="114"/>
      <c r="F114" s="112"/>
      <c r="G114" s="113"/>
      <c r="H114" s="111"/>
      <c r="I114" s="115"/>
      <c r="J114" s="116"/>
      <c r="K114" s="115"/>
      <c r="L114" s="115"/>
      <c r="M114" s="116"/>
      <c r="N114" s="116"/>
      <c r="O114" s="117"/>
      <c r="P114" s="117"/>
      <c r="Q114" s="113"/>
      <c r="R114" s="113"/>
      <c r="S114" s="113"/>
    </row>
    <row r="115" spans="1:19" ht="12.75" customHeight="1" x14ac:dyDescent="0.2">
      <c r="A115" s="111"/>
      <c r="B115" s="112"/>
      <c r="C115" s="111"/>
      <c r="D115" s="113"/>
      <c r="E115" s="114"/>
      <c r="F115" s="112"/>
      <c r="G115" s="113"/>
      <c r="H115" s="111"/>
      <c r="I115" s="115"/>
      <c r="J115" s="116"/>
      <c r="K115" s="115"/>
      <c r="L115" s="115"/>
      <c r="M115" s="116"/>
      <c r="N115" s="116"/>
      <c r="O115" s="117"/>
      <c r="P115" s="117"/>
      <c r="Q115" s="113"/>
      <c r="R115" s="113"/>
      <c r="S115" s="113"/>
    </row>
    <row r="116" spans="1:19" ht="12.75" customHeight="1" x14ac:dyDescent="0.2">
      <c r="A116" s="111"/>
      <c r="B116" s="112"/>
      <c r="C116" s="111"/>
      <c r="D116" s="113"/>
      <c r="E116" s="114"/>
      <c r="F116" s="112"/>
      <c r="G116" s="113"/>
      <c r="H116" s="111"/>
      <c r="I116" s="115"/>
      <c r="J116" s="116"/>
      <c r="K116" s="115"/>
      <c r="L116" s="115"/>
      <c r="M116" s="116"/>
      <c r="N116" s="116"/>
      <c r="O116" s="117"/>
      <c r="P116" s="117"/>
      <c r="Q116" s="113"/>
      <c r="R116" s="113"/>
      <c r="S116" s="113"/>
    </row>
    <row r="117" spans="1:19" ht="12.75" customHeight="1" x14ac:dyDescent="0.2">
      <c r="A117" s="111"/>
      <c r="B117" s="112"/>
      <c r="C117" s="111"/>
      <c r="D117" s="113"/>
      <c r="E117" s="114"/>
      <c r="F117" s="112"/>
      <c r="G117" s="113"/>
      <c r="H117" s="111"/>
      <c r="I117" s="115"/>
      <c r="J117" s="116"/>
      <c r="K117" s="115"/>
      <c r="L117" s="115"/>
      <c r="M117" s="116"/>
      <c r="N117" s="116"/>
      <c r="O117" s="117"/>
      <c r="P117" s="117"/>
      <c r="Q117" s="113"/>
      <c r="R117" s="113"/>
      <c r="S117" s="113"/>
    </row>
    <row r="118" spans="1:19" ht="12.75" customHeight="1" x14ac:dyDescent="0.2">
      <c r="A118" s="111"/>
      <c r="B118" s="112"/>
      <c r="C118" s="111"/>
      <c r="D118" s="113"/>
      <c r="E118" s="114"/>
      <c r="F118" s="112"/>
      <c r="G118" s="113"/>
      <c r="H118" s="111"/>
      <c r="I118" s="115"/>
      <c r="J118" s="116"/>
      <c r="K118" s="115"/>
      <c r="L118" s="115"/>
      <c r="M118" s="116"/>
      <c r="N118" s="116"/>
      <c r="O118" s="117"/>
      <c r="P118" s="117"/>
      <c r="Q118" s="113"/>
      <c r="R118" s="113"/>
      <c r="S118" s="113"/>
    </row>
    <row r="119" spans="1:19" ht="12.75" customHeight="1" x14ac:dyDescent="0.2">
      <c r="A119" s="111"/>
      <c r="B119" s="112"/>
      <c r="C119" s="111"/>
      <c r="D119" s="113"/>
      <c r="E119" s="114"/>
      <c r="F119" s="112"/>
      <c r="G119" s="113"/>
      <c r="H119" s="111"/>
      <c r="I119" s="115"/>
      <c r="J119" s="116"/>
      <c r="K119" s="115"/>
      <c r="L119" s="115"/>
      <c r="M119" s="116"/>
      <c r="N119" s="116"/>
      <c r="O119" s="117"/>
      <c r="P119" s="117"/>
      <c r="Q119" s="113"/>
      <c r="R119" s="113"/>
      <c r="S119" s="113"/>
    </row>
    <row r="120" spans="1:19" ht="12.75" customHeight="1" x14ac:dyDescent="0.2">
      <c r="A120" s="111"/>
      <c r="B120" s="112"/>
      <c r="C120" s="111"/>
      <c r="D120" s="113"/>
      <c r="E120" s="114"/>
      <c r="F120" s="112"/>
      <c r="G120" s="113"/>
      <c r="H120" s="111"/>
      <c r="I120" s="115"/>
      <c r="J120" s="116"/>
      <c r="K120" s="115"/>
      <c r="L120" s="115"/>
      <c r="M120" s="116"/>
      <c r="N120" s="116"/>
      <c r="O120" s="117"/>
      <c r="P120" s="117"/>
      <c r="Q120" s="113"/>
      <c r="R120" s="113"/>
      <c r="S120" s="113"/>
    </row>
    <row r="121" spans="1:19" ht="12.75" customHeight="1" x14ac:dyDescent="0.2">
      <c r="A121" s="111"/>
      <c r="B121" s="112"/>
      <c r="C121" s="111"/>
      <c r="D121" s="113"/>
      <c r="E121" s="114"/>
      <c r="F121" s="112"/>
      <c r="G121" s="113"/>
      <c r="H121" s="111"/>
      <c r="I121" s="115"/>
      <c r="J121" s="116"/>
      <c r="K121" s="115"/>
      <c r="L121" s="115"/>
      <c r="M121" s="116"/>
      <c r="N121" s="116"/>
      <c r="O121" s="117"/>
      <c r="P121" s="117"/>
      <c r="Q121" s="113"/>
      <c r="R121" s="113"/>
      <c r="S121" s="113"/>
    </row>
    <row r="122" spans="1:19" ht="12.75" customHeight="1" x14ac:dyDescent="0.2">
      <c r="A122" s="111"/>
      <c r="B122" s="112"/>
      <c r="C122" s="111"/>
      <c r="D122" s="113"/>
      <c r="E122" s="114"/>
      <c r="F122" s="112"/>
      <c r="G122" s="113"/>
      <c r="H122" s="111"/>
      <c r="I122" s="115"/>
      <c r="J122" s="116"/>
      <c r="K122" s="115"/>
      <c r="L122" s="115"/>
      <c r="M122" s="116"/>
      <c r="N122" s="116"/>
      <c r="O122" s="117"/>
      <c r="P122" s="117"/>
      <c r="Q122" s="113"/>
      <c r="R122" s="113"/>
      <c r="S122" s="113"/>
    </row>
    <row r="123" spans="1:19" ht="12.75" customHeight="1" x14ac:dyDescent="0.2">
      <c r="A123" s="111"/>
      <c r="B123" s="112"/>
      <c r="C123" s="111"/>
      <c r="D123" s="113"/>
      <c r="E123" s="114"/>
      <c r="F123" s="112"/>
      <c r="G123" s="113"/>
      <c r="H123" s="111"/>
      <c r="I123" s="115"/>
      <c r="J123" s="116"/>
      <c r="K123" s="115"/>
      <c r="L123" s="115"/>
      <c r="M123" s="116"/>
      <c r="N123" s="116"/>
      <c r="O123" s="117"/>
      <c r="P123" s="117"/>
      <c r="Q123" s="113"/>
      <c r="R123" s="113"/>
      <c r="S123" s="113"/>
    </row>
    <row r="124" spans="1:19" ht="12.75" customHeight="1" x14ac:dyDescent="0.2">
      <c r="A124" s="111"/>
      <c r="B124" s="112"/>
      <c r="C124" s="111"/>
      <c r="D124" s="113"/>
      <c r="E124" s="114"/>
      <c r="F124" s="112"/>
      <c r="G124" s="113"/>
      <c r="H124" s="111"/>
      <c r="I124" s="115"/>
      <c r="J124" s="116"/>
      <c r="K124" s="115"/>
      <c r="L124" s="115"/>
      <c r="M124" s="116"/>
      <c r="N124" s="116"/>
      <c r="O124" s="117"/>
      <c r="P124" s="117"/>
      <c r="Q124" s="113"/>
      <c r="R124" s="113"/>
      <c r="S124" s="113"/>
    </row>
    <row r="125" spans="1:19" ht="12.75" customHeight="1" x14ac:dyDescent="0.2">
      <c r="A125" s="111"/>
      <c r="B125" s="112"/>
      <c r="C125" s="111"/>
      <c r="D125" s="113"/>
      <c r="E125" s="114"/>
      <c r="F125" s="112"/>
      <c r="G125" s="113"/>
      <c r="H125" s="111"/>
      <c r="I125" s="115"/>
      <c r="J125" s="116"/>
      <c r="K125" s="115"/>
      <c r="L125" s="115"/>
      <c r="M125" s="116"/>
      <c r="N125" s="116"/>
      <c r="O125" s="117"/>
      <c r="P125" s="117"/>
      <c r="Q125" s="113"/>
      <c r="R125" s="113"/>
      <c r="S125" s="113"/>
    </row>
    <row r="126" spans="1:19" ht="12.75" customHeight="1" x14ac:dyDescent="0.2">
      <c r="A126" s="111"/>
      <c r="B126" s="112"/>
      <c r="C126" s="111"/>
      <c r="D126" s="113"/>
      <c r="E126" s="114"/>
      <c r="F126" s="112"/>
      <c r="G126" s="113"/>
      <c r="H126" s="111"/>
      <c r="I126" s="115"/>
      <c r="J126" s="116"/>
      <c r="K126" s="115"/>
      <c r="L126" s="115"/>
      <c r="M126" s="116"/>
      <c r="N126" s="116"/>
      <c r="O126" s="117"/>
      <c r="P126" s="117"/>
      <c r="Q126" s="113"/>
      <c r="R126" s="113"/>
      <c r="S126" s="113"/>
    </row>
    <row r="127" spans="1:19" ht="12.75" customHeight="1" x14ac:dyDescent="0.2">
      <c r="A127" s="111"/>
      <c r="B127" s="112"/>
      <c r="C127" s="111"/>
      <c r="D127" s="113"/>
      <c r="E127" s="114"/>
      <c r="F127" s="112"/>
      <c r="G127" s="113"/>
      <c r="H127" s="111"/>
      <c r="I127" s="115"/>
      <c r="J127" s="116"/>
      <c r="K127" s="115"/>
      <c r="L127" s="115"/>
      <c r="M127" s="116"/>
      <c r="N127" s="116"/>
      <c r="O127" s="117"/>
      <c r="P127" s="117"/>
      <c r="Q127" s="113"/>
      <c r="R127" s="113"/>
      <c r="S127" s="113"/>
    </row>
    <row r="128" spans="1:19" ht="12.75" customHeight="1" x14ac:dyDescent="0.2">
      <c r="A128" s="111"/>
      <c r="B128" s="112"/>
      <c r="C128" s="111"/>
      <c r="D128" s="113"/>
      <c r="E128" s="114"/>
      <c r="F128" s="112"/>
      <c r="G128" s="113"/>
      <c r="H128" s="111"/>
      <c r="I128" s="115"/>
      <c r="J128" s="116"/>
      <c r="K128" s="115"/>
      <c r="L128" s="115"/>
      <c r="M128" s="116"/>
      <c r="N128" s="116"/>
      <c r="O128" s="117"/>
      <c r="P128" s="117"/>
      <c r="Q128" s="113"/>
      <c r="R128" s="113"/>
      <c r="S128" s="113"/>
    </row>
    <row r="129" spans="1:19" ht="12.75" customHeight="1" x14ac:dyDescent="0.2">
      <c r="A129" s="111"/>
      <c r="B129" s="112"/>
      <c r="C129" s="111"/>
      <c r="D129" s="113"/>
      <c r="E129" s="114"/>
      <c r="F129" s="112"/>
      <c r="G129" s="113"/>
      <c r="H129" s="111"/>
      <c r="I129" s="115"/>
      <c r="J129" s="116"/>
      <c r="K129" s="115"/>
      <c r="L129" s="115"/>
      <c r="M129" s="116"/>
      <c r="N129" s="116"/>
      <c r="O129" s="117"/>
      <c r="P129" s="117"/>
      <c r="Q129" s="113"/>
      <c r="R129" s="113"/>
      <c r="S129" s="113"/>
    </row>
    <row r="130" spans="1:19" ht="12.75" customHeight="1" x14ac:dyDescent="0.2">
      <c r="A130" s="111"/>
      <c r="B130" s="112"/>
      <c r="C130" s="111"/>
      <c r="D130" s="113"/>
      <c r="E130" s="114"/>
      <c r="F130" s="112"/>
      <c r="G130" s="113"/>
      <c r="H130" s="111"/>
      <c r="I130" s="115"/>
      <c r="J130" s="116"/>
      <c r="K130" s="115"/>
      <c r="L130" s="115"/>
      <c r="M130" s="116"/>
      <c r="N130" s="116"/>
      <c r="O130" s="117"/>
      <c r="P130" s="117"/>
      <c r="Q130" s="113"/>
      <c r="R130" s="113"/>
      <c r="S130" s="113"/>
    </row>
    <row r="131" spans="1:19" ht="12.75" customHeight="1" x14ac:dyDescent="0.2">
      <c r="A131" s="111"/>
      <c r="B131" s="112"/>
      <c r="C131" s="111"/>
      <c r="D131" s="113"/>
      <c r="E131" s="114"/>
      <c r="F131" s="112"/>
      <c r="G131" s="113"/>
      <c r="H131" s="111"/>
      <c r="I131" s="115"/>
      <c r="J131" s="116"/>
      <c r="K131" s="115"/>
      <c r="L131" s="115"/>
      <c r="M131" s="116"/>
      <c r="N131" s="116"/>
      <c r="O131" s="117"/>
      <c r="P131" s="117"/>
      <c r="Q131" s="113"/>
      <c r="R131" s="113"/>
      <c r="S131" s="113"/>
    </row>
    <row r="132" spans="1:19" ht="12.75" customHeight="1" x14ac:dyDescent="0.2">
      <c r="A132" s="111"/>
      <c r="B132" s="112"/>
      <c r="C132" s="111"/>
      <c r="D132" s="113"/>
      <c r="E132" s="114"/>
      <c r="F132" s="112"/>
      <c r="G132" s="113"/>
      <c r="H132" s="111"/>
      <c r="I132" s="115"/>
      <c r="J132" s="116"/>
      <c r="K132" s="115"/>
      <c r="L132" s="115"/>
      <c r="M132" s="116"/>
      <c r="N132" s="116"/>
      <c r="O132" s="117"/>
      <c r="P132" s="117"/>
      <c r="Q132" s="113"/>
      <c r="R132" s="113"/>
      <c r="S132" s="113"/>
    </row>
    <row r="133" spans="1:19" ht="12.75" customHeight="1" x14ac:dyDescent="0.2">
      <c r="A133" s="111"/>
      <c r="B133" s="112"/>
      <c r="C133" s="111"/>
      <c r="D133" s="113"/>
      <c r="E133" s="114"/>
      <c r="F133" s="112"/>
      <c r="G133" s="113"/>
      <c r="H133" s="111"/>
      <c r="I133" s="115"/>
      <c r="J133" s="116"/>
      <c r="K133" s="115"/>
      <c r="L133" s="115"/>
      <c r="M133" s="116"/>
      <c r="N133" s="116"/>
      <c r="O133" s="117"/>
      <c r="P133" s="117"/>
      <c r="Q133" s="113"/>
      <c r="R133" s="113"/>
      <c r="S133" s="113"/>
    </row>
    <row r="134" spans="1:19" ht="12.75" customHeight="1" x14ac:dyDescent="0.2">
      <c r="A134" s="111"/>
      <c r="B134" s="112"/>
      <c r="C134" s="111"/>
      <c r="D134" s="113"/>
      <c r="E134" s="114"/>
      <c r="F134" s="112"/>
      <c r="G134" s="113"/>
      <c r="H134" s="111"/>
      <c r="I134" s="115"/>
      <c r="J134" s="116"/>
      <c r="K134" s="115"/>
      <c r="L134" s="115"/>
      <c r="M134" s="116"/>
      <c r="N134" s="116"/>
      <c r="O134" s="117"/>
      <c r="P134" s="117"/>
      <c r="Q134" s="113"/>
      <c r="R134" s="113"/>
      <c r="S134" s="113"/>
    </row>
    <row r="135" spans="1:19" ht="12.75" customHeight="1" x14ac:dyDescent="0.2">
      <c r="A135" s="111"/>
      <c r="B135" s="112"/>
      <c r="C135" s="111"/>
      <c r="D135" s="113"/>
      <c r="E135" s="114"/>
      <c r="F135" s="112"/>
      <c r="G135" s="113"/>
      <c r="H135" s="111"/>
      <c r="I135" s="115"/>
      <c r="J135" s="116"/>
      <c r="K135" s="115"/>
      <c r="L135" s="115"/>
      <c r="M135" s="116"/>
      <c r="N135" s="116"/>
      <c r="O135" s="117"/>
      <c r="P135" s="117"/>
      <c r="Q135" s="113"/>
      <c r="R135" s="113"/>
      <c r="S135" s="113"/>
    </row>
    <row r="136" spans="1:19" ht="12.75" customHeight="1" x14ac:dyDescent="0.2">
      <c r="A136" s="111"/>
      <c r="B136" s="112"/>
      <c r="C136" s="111"/>
      <c r="D136" s="113"/>
      <c r="E136" s="114"/>
      <c r="F136" s="112"/>
      <c r="G136" s="113"/>
      <c r="H136" s="111"/>
      <c r="I136" s="115"/>
      <c r="J136" s="116"/>
      <c r="K136" s="115"/>
      <c r="L136" s="115"/>
      <c r="M136" s="116"/>
      <c r="N136" s="116"/>
      <c r="O136" s="117"/>
      <c r="P136" s="117"/>
      <c r="Q136" s="113"/>
      <c r="R136" s="113"/>
      <c r="S136" s="113"/>
    </row>
    <row r="137" spans="1:19" ht="12.75" customHeight="1" x14ac:dyDescent="0.2">
      <c r="A137" s="111"/>
      <c r="B137" s="112"/>
      <c r="C137" s="111"/>
      <c r="D137" s="113"/>
      <c r="E137" s="114"/>
      <c r="F137" s="112"/>
      <c r="G137" s="113"/>
      <c r="H137" s="111"/>
      <c r="I137" s="115"/>
      <c r="J137" s="116"/>
      <c r="K137" s="115"/>
      <c r="L137" s="115"/>
      <c r="M137" s="116"/>
      <c r="N137" s="116"/>
      <c r="O137" s="117"/>
      <c r="P137" s="117"/>
      <c r="Q137" s="113"/>
      <c r="R137" s="113"/>
      <c r="S137" s="113"/>
    </row>
    <row r="138" spans="1:19" ht="12.75" customHeight="1" x14ac:dyDescent="0.2">
      <c r="A138" s="111"/>
      <c r="B138" s="112"/>
      <c r="C138" s="111"/>
      <c r="D138" s="113"/>
      <c r="E138" s="114"/>
      <c r="F138" s="112"/>
      <c r="G138" s="113"/>
      <c r="H138" s="111"/>
      <c r="I138" s="115"/>
      <c r="J138" s="116"/>
      <c r="K138" s="115"/>
      <c r="L138" s="115"/>
      <c r="M138" s="116"/>
      <c r="N138" s="116"/>
      <c r="O138" s="117"/>
      <c r="P138" s="117"/>
      <c r="Q138" s="113"/>
      <c r="R138" s="113"/>
      <c r="S138" s="113"/>
    </row>
    <row r="139" spans="1:19" ht="12.75" customHeight="1" x14ac:dyDescent="0.2">
      <c r="A139" s="111"/>
      <c r="B139" s="112"/>
      <c r="C139" s="111"/>
      <c r="D139" s="113"/>
      <c r="E139" s="114"/>
      <c r="F139" s="112"/>
      <c r="G139" s="113"/>
      <c r="H139" s="111"/>
      <c r="I139" s="115"/>
      <c r="J139" s="116"/>
      <c r="K139" s="115"/>
      <c r="L139" s="115"/>
      <c r="M139" s="116"/>
      <c r="N139" s="116"/>
      <c r="O139" s="117"/>
      <c r="P139" s="117"/>
      <c r="Q139" s="113"/>
      <c r="R139" s="113"/>
      <c r="S139" s="113"/>
    </row>
    <row r="140" spans="1:19" ht="12.75" customHeight="1" x14ac:dyDescent="0.2">
      <c r="A140" s="111"/>
      <c r="B140" s="112"/>
      <c r="C140" s="111"/>
      <c r="D140" s="113"/>
      <c r="E140" s="114"/>
      <c r="F140" s="112"/>
      <c r="G140" s="113"/>
      <c r="H140" s="111"/>
      <c r="I140" s="115"/>
      <c r="J140" s="116"/>
      <c r="K140" s="115"/>
      <c r="L140" s="115"/>
      <c r="M140" s="116"/>
      <c r="N140" s="116"/>
      <c r="O140" s="117"/>
      <c r="P140" s="117"/>
      <c r="Q140" s="113"/>
      <c r="R140" s="113"/>
      <c r="S140" s="113"/>
    </row>
    <row r="141" spans="1:19" ht="12.75" customHeight="1" x14ac:dyDescent="0.2">
      <c r="A141" s="111"/>
      <c r="B141" s="112"/>
      <c r="C141" s="111"/>
      <c r="D141" s="113"/>
      <c r="E141" s="114"/>
      <c r="F141" s="112"/>
      <c r="G141" s="113"/>
      <c r="H141" s="111"/>
      <c r="I141" s="115"/>
      <c r="J141" s="116"/>
      <c r="K141" s="115"/>
      <c r="L141" s="115"/>
      <c r="M141" s="116"/>
      <c r="N141" s="116"/>
      <c r="O141" s="117"/>
      <c r="P141" s="117"/>
      <c r="Q141" s="113"/>
      <c r="R141" s="113"/>
      <c r="S141" s="113"/>
    </row>
    <row r="142" spans="1:19" ht="12.75" customHeight="1" x14ac:dyDescent="0.2">
      <c r="A142" s="111"/>
      <c r="B142" s="112"/>
      <c r="C142" s="111"/>
      <c r="D142" s="113"/>
      <c r="E142" s="114"/>
      <c r="F142" s="112"/>
      <c r="G142" s="113"/>
      <c r="H142" s="111"/>
      <c r="I142" s="115"/>
      <c r="J142" s="116"/>
      <c r="K142" s="115"/>
      <c r="L142" s="115"/>
      <c r="M142" s="116"/>
      <c r="N142" s="116"/>
      <c r="O142" s="117"/>
      <c r="P142" s="117"/>
      <c r="Q142" s="113"/>
      <c r="R142" s="113"/>
      <c r="S142" s="113"/>
    </row>
    <row r="143" spans="1:19" ht="12.75" customHeight="1" x14ac:dyDescent="0.2">
      <c r="A143" s="111"/>
      <c r="B143" s="112"/>
      <c r="C143" s="111"/>
      <c r="D143" s="113"/>
      <c r="E143" s="114"/>
      <c r="F143" s="112"/>
      <c r="G143" s="113"/>
      <c r="H143" s="111"/>
      <c r="I143" s="115"/>
      <c r="J143" s="116"/>
      <c r="K143" s="115"/>
      <c r="L143" s="115"/>
      <c r="M143" s="116"/>
      <c r="N143" s="116"/>
      <c r="O143" s="117"/>
      <c r="P143" s="117"/>
      <c r="Q143" s="113"/>
      <c r="R143" s="113"/>
      <c r="S143" s="113"/>
    </row>
    <row r="144" spans="1:19" ht="12.75" customHeight="1" x14ac:dyDescent="0.2">
      <c r="A144" s="111"/>
      <c r="B144" s="112"/>
      <c r="C144" s="111"/>
      <c r="D144" s="113"/>
      <c r="E144" s="114"/>
      <c r="F144" s="112"/>
      <c r="G144" s="113"/>
      <c r="H144" s="111"/>
      <c r="I144" s="115"/>
      <c r="J144" s="116"/>
      <c r="K144" s="115"/>
      <c r="L144" s="115"/>
      <c r="M144" s="116"/>
      <c r="N144" s="116"/>
      <c r="O144" s="117"/>
      <c r="P144" s="117"/>
      <c r="Q144" s="113"/>
      <c r="R144" s="113"/>
      <c r="S144" s="113"/>
    </row>
    <row r="145" spans="1:19" ht="12.75" customHeight="1" x14ac:dyDescent="0.2">
      <c r="A145" s="111"/>
      <c r="B145" s="112"/>
      <c r="C145" s="111"/>
      <c r="D145" s="113"/>
      <c r="E145" s="114"/>
      <c r="F145" s="112"/>
      <c r="G145" s="113"/>
      <c r="H145" s="111"/>
      <c r="I145" s="115"/>
      <c r="J145" s="116"/>
      <c r="K145" s="115"/>
      <c r="L145" s="115"/>
      <c r="M145" s="116"/>
      <c r="N145" s="116"/>
      <c r="O145" s="117"/>
      <c r="P145" s="118"/>
      <c r="Q145" s="113"/>
      <c r="R145" s="113"/>
      <c r="S145" s="113"/>
    </row>
    <row r="146" spans="1:19" ht="12.75" customHeight="1" x14ac:dyDescent="0.2">
      <c r="A146" s="111"/>
      <c r="B146" s="112"/>
      <c r="C146" s="111"/>
      <c r="D146" s="113"/>
      <c r="E146" s="114"/>
      <c r="F146" s="112"/>
      <c r="G146" s="113"/>
      <c r="H146" s="111"/>
      <c r="I146" s="115"/>
      <c r="J146" s="116"/>
      <c r="K146" s="115"/>
      <c r="L146" s="115"/>
      <c r="M146" s="116"/>
      <c r="N146" s="116"/>
      <c r="O146" s="117"/>
      <c r="P146" s="117"/>
      <c r="Q146" s="113"/>
      <c r="R146" s="113"/>
      <c r="S146" s="113"/>
    </row>
    <row r="147" spans="1:19" ht="12.75" customHeight="1" x14ac:dyDescent="0.2">
      <c r="A147" s="111"/>
      <c r="B147" s="112"/>
      <c r="C147" s="111"/>
      <c r="D147" s="113"/>
      <c r="E147" s="114"/>
      <c r="F147" s="112"/>
      <c r="G147" s="113"/>
      <c r="H147" s="111"/>
      <c r="I147" s="115"/>
      <c r="J147" s="116"/>
      <c r="K147" s="115"/>
      <c r="L147" s="115"/>
      <c r="M147" s="116"/>
      <c r="N147" s="116"/>
      <c r="O147" s="117"/>
      <c r="P147" s="118"/>
      <c r="Q147" s="113"/>
      <c r="R147" s="113"/>
      <c r="S147" s="113"/>
    </row>
    <row r="148" spans="1:19" ht="12.75" customHeight="1" x14ac:dyDescent="0.2">
      <c r="A148" s="111"/>
      <c r="B148" s="112"/>
      <c r="C148" s="111"/>
      <c r="D148" s="113"/>
      <c r="E148" s="114"/>
      <c r="F148" s="112"/>
      <c r="G148" s="113"/>
      <c r="H148" s="111"/>
      <c r="I148" s="115"/>
      <c r="J148" s="116"/>
      <c r="K148" s="115"/>
      <c r="L148" s="115"/>
      <c r="M148" s="116"/>
      <c r="N148" s="116"/>
      <c r="O148" s="117"/>
      <c r="P148" s="117"/>
      <c r="Q148" s="113"/>
      <c r="R148" s="113"/>
      <c r="S148" s="113"/>
    </row>
    <row r="149" spans="1:19" ht="12.75" customHeight="1" x14ac:dyDescent="0.2">
      <c r="A149" s="111"/>
      <c r="B149" s="112"/>
      <c r="C149" s="111"/>
      <c r="D149" s="113"/>
      <c r="E149" s="114"/>
      <c r="F149" s="112"/>
      <c r="G149" s="113"/>
      <c r="H149" s="111"/>
      <c r="I149" s="115"/>
      <c r="J149" s="116"/>
      <c r="K149" s="115"/>
      <c r="L149" s="115"/>
      <c r="M149" s="116"/>
      <c r="N149" s="116"/>
      <c r="O149" s="117"/>
      <c r="P149" s="117"/>
      <c r="Q149" s="113"/>
      <c r="R149" s="113"/>
      <c r="S149" s="113"/>
    </row>
    <row r="150" spans="1:19" ht="12.75" customHeight="1" x14ac:dyDescent="0.2">
      <c r="A150" s="111"/>
      <c r="B150" s="112"/>
      <c r="C150" s="111"/>
      <c r="D150" s="113"/>
      <c r="E150" s="114"/>
      <c r="F150" s="112"/>
      <c r="G150" s="113"/>
      <c r="H150" s="111"/>
      <c r="I150" s="115"/>
      <c r="J150" s="116"/>
      <c r="K150" s="115"/>
      <c r="L150" s="115"/>
      <c r="M150" s="116"/>
      <c r="N150" s="116"/>
      <c r="O150" s="117"/>
      <c r="P150" s="117"/>
      <c r="Q150" s="113"/>
      <c r="R150" s="113"/>
      <c r="S150" s="113"/>
    </row>
    <row r="151" spans="1:19" ht="12.75" customHeight="1" x14ac:dyDescent="0.2">
      <c r="A151" s="111"/>
      <c r="B151" s="112"/>
      <c r="C151" s="111"/>
      <c r="D151" s="113"/>
      <c r="E151" s="114"/>
      <c r="F151" s="112"/>
      <c r="G151" s="113"/>
      <c r="H151" s="111"/>
      <c r="I151" s="115"/>
      <c r="J151" s="116"/>
      <c r="K151" s="115"/>
      <c r="L151" s="115"/>
      <c r="M151" s="116"/>
      <c r="N151" s="116"/>
      <c r="O151" s="117"/>
      <c r="P151" s="117"/>
      <c r="Q151" s="113"/>
      <c r="R151" s="113"/>
      <c r="S151" s="113"/>
    </row>
    <row r="152" spans="1:19" ht="12.75" customHeight="1" x14ac:dyDescent="0.2">
      <c r="A152" s="111"/>
      <c r="B152" s="112"/>
      <c r="C152" s="111"/>
      <c r="D152" s="113"/>
      <c r="E152" s="114"/>
      <c r="F152" s="112"/>
      <c r="G152" s="113"/>
      <c r="H152" s="111"/>
      <c r="I152" s="115"/>
      <c r="J152" s="116"/>
      <c r="K152" s="115"/>
      <c r="L152" s="115"/>
      <c r="M152" s="116"/>
      <c r="N152" s="116"/>
      <c r="O152" s="117"/>
      <c r="P152" s="117"/>
      <c r="Q152" s="113"/>
      <c r="R152" s="113"/>
      <c r="S152" s="113"/>
    </row>
    <row r="153" spans="1:19" ht="12.75" customHeight="1" x14ac:dyDescent="0.2">
      <c r="A153" s="111"/>
      <c r="B153" s="112"/>
      <c r="C153" s="111"/>
      <c r="D153" s="113"/>
      <c r="E153" s="114"/>
      <c r="F153" s="112"/>
      <c r="G153" s="113"/>
      <c r="H153" s="111"/>
      <c r="I153" s="115"/>
      <c r="J153" s="116"/>
      <c r="K153" s="115"/>
      <c r="L153" s="115"/>
      <c r="M153" s="116"/>
      <c r="N153" s="116"/>
      <c r="O153" s="117"/>
      <c r="P153" s="117"/>
      <c r="Q153" s="113"/>
      <c r="R153" s="113"/>
      <c r="S153" s="113"/>
    </row>
    <row r="154" spans="1:19" ht="12.75" customHeight="1" x14ac:dyDescent="0.2">
      <c r="A154" s="111"/>
      <c r="B154" s="112"/>
      <c r="C154" s="111"/>
      <c r="D154" s="113"/>
      <c r="E154" s="114"/>
      <c r="F154" s="112"/>
      <c r="G154" s="113"/>
      <c r="H154" s="111"/>
      <c r="I154" s="115"/>
      <c r="J154" s="116"/>
      <c r="K154" s="115"/>
      <c r="L154" s="115"/>
      <c r="M154" s="116"/>
      <c r="N154" s="116"/>
      <c r="O154" s="117"/>
      <c r="P154" s="117"/>
      <c r="Q154" s="113"/>
      <c r="R154" s="113"/>
      <c r="S154" s="113"/>
    </row>
    <row r="155" spans="1:19" ht="12.75" customHeight="1" x14ac:dyDescent="0.2">
      <c r="A155" s="111"/>
      <c r="B155" s="112"/>
      <c r="C155" s="111"/>
      <c r="D155" s="113"/>
      <c r="E155" s="114"/>
      <c r="F155" s="112"/>
      <c r="G155" s="113"/>
      <c r="H155" s="111"/>
      <c r="I155" s="115"/>
      <c r="J155" s="116"/>
      <c r="K155" s="115"/>
      <c r="L155" s="115"/>
      <c r="M155" s="116"/>
      <c r="N155" s="116"/>
      <c r="O155" s="117"/>
      <c r="P155" s="117"/>
      <c r="Q155" s="113"/>
      <c r="R155" s="113"/>
      <c r="S155" s="113"/>
    </row>
    <row r="156" spans="1:19" ht="12.75" customHeight="1" x14ac:dyDescent="0.2">
      <c r="A156" s="111"/>
      <c r="B156" s="112"/>
      <c r="C156" s="111"/>
      <c r="D156" s="113"/>
      <c r="E156" s="114"/>
      <c r="F156" s="112"/>
      <c r="G156" s="113"/>
      <c r="H156" s="111"/>
      <c r="I156" s="115"/>
      <c r="J156" s="116"/>
      <c r="K156" s="115"/>
      <c r="L156" s="115"/>
      <c r="M156" s="116"/>
      <c r="N156" s="116"/>
      <c r="O156" s="117"/>
      <c r="P156" s="117"/>
      <c r="Q156" s="113"/>
      <c r="R156" s="113"/>
      <c r="S156" s="113"/>
    </row>
    <row r="157" spans="1:19" ht="12.75" customHeight="1" x14ac:dyDescent="0.2">
      <c r="A157" s="111"/>
      <c r="B157" s="112"/>
      <c r="C157" s="111"/>
      <c r="D157" s="113"/>
      <c r="E157" s="114"/>
      <c r="F157" s="112"/>
      <c r="G157" s="113"/>
      <c r="H157" s="111"/>
      <c r="I157" s="115"/>
      <c r="J157" s="116"/>
      <c r="K157" s="115"/>
      <c r="L157" s="115"/>
      <c r="M157" s="116"/>
      <c r="N157" s="116"/>
      <c r="O157" s="117"/>
      <c r="P157" s="117"/>
      <c r="Q157" s="113"/>
      <c r="R157" s="113"/>
      <c r="S157" s="113"/>
    </row>
    <row r="158" spans="1:19" ht="12.75" customHeight="1" x14ac:dyDescent="0.2">
      <c r="A158" s="111"/>
      <c r="B158" s="112"/>
      <c r="C158" s="111"/>
      <c r="D158" s="113"/>
      <c r="E158" s="114"/>
      <c r="F158" s="112"/>
      <c r="G158" s="113"/>
      <c r="H158" s="111"/>
      <c r="I158" s="115"/>
      <c r="J158" s="116"/>
      <c r="K158" s="115"/>
      <c r="L158" s="115"/>
      <c r="M158" s="116"/>
      <c r="N158" s="116"/>
      <c r="O158" s="117"/>
      <c r="P158" s="117"/>
      <c r="Q158" s="113"/>
      <c r="R158" s="113"/>
      <c r="S158" s="113"/>
    </row>
    <row r="159" spans="1:19" ht="12.75" customHeight="1" x14ac:dyDescent="0.2">
      <c r="A159" s="111"/>
      <c r="B159" s="112"/>
      <c r="C159" s="111"/>
      <c r="D159" s="113"/>
      <c r="E159" s="114"/>
      <c r="F159" s="112"/>
      <c r="G159" s="113"/>
      <c r="H159" s="111"/>
      <c r="I159" s="115"/>
      <c r="J159" s="116"/>
      <c r="K159" s="115"/>
      <c r="L159" s="115"/>
      <c r="M159" s="116"/>
      <c r="N159" s="116"/>
      <c r="O159" s="117"/>
      <c r="P159" s="117"/>
      <c r="Q159" s="113"/>
      <c r="R159" s="113"/>
      <c r="S159" s="113"/>
    </row>
    <row r="160" spans="1:19" ht="12.75" customHeight="1" x14ac:dyDescent="0.2">
      <c r="A160" s="111"/>
      <c r="B160" s="112"/>
      <c r="C160" s="111"/>
      <c r="D160" s="113"/>
      <c r="E160" s="114"/>
      <c r="F160" s="112"/>
      <c r="G160" s="113"/>
      <c r="H160" s="111"/>
      <c r="I160" s="115"/>
      <c r="J160" s="116"/>
      <c r="K160" s="115"/>
      <c r="L160" s="115"/>
      <c r="M160" s="116"/>
      <c r="N160" s="116"/>
      <c r="O160" s="117"/>
      <c r="P160" s="117"/>
      <c r="Q160" s="113"/>
      <c r="R160" s="113"/>
      <c r="S160" s="113"/>
    </row>
    <row r="161" spans="1:19" ht="12.75" customHeight="1" x14ac:dyDescent="0.2">
      <c r="A161" s="111"/>
      <c r="B161" s="112"/>
      <c r="C161" s="111"/>
      <c r="D161" s="113"/>
      <c r="E161" s="114"/>
      <c r="F161" s="112"/>
      <c r="G161" s="113"/>
      <c r="H161" s="111"/>
      <c r="I161" s="115"/>
      <c r="J161" s="116"/>
      <c r="K161" s="115"/>
      <c r="L161" s="115"/>
      <c r="M161" s="116"/>
      <c r="N161" s="116"/>
      <c r="O161" s="117"/>
      <c r="P161" s="117"/>
      <c r="Q161" s="113"/>
      <c r="R161" s="113"/>
      <c r="S161" s="113"/>
    </row>
    <row r="162" spans="1:19" ht="12.75" customHeight="1" x14ac:dyDescent="0.2">
      <c r="A162" s="111"/>
      <c r="B162" s="112"/>
      <c r="C162" s="111"/>
      <c r="D162" s="113"/>
      <c r="E162" s="114"/>
      <c r="F162" s="112"/>
      <c r="G162" s="113"/>
      <c r="H162" s="111"/>
      <c r="I162" s="115"/>
      <c r="J162" s="116"/>
      <c r="K162" s="115"/>
      <c r="L162" s="115"/>
      <c r="M162" s="116"/>
      <c r="N162" s="116"/>
      <c r="O162" s="117"/>
      <c r="P162" s="117"/>
      <c r="Q162" s="113"/>
      <c r="R162" s="113"/>
      <c r="S162" s="113"/>
    </row>
    <row r="163" spans="1:19" ht="12.75" customHeight="1" x14ac:dyDescent="0.2">
      <c r="A163" s="111"/>
      <c r="B163" s="112"/>
      <c r="C163" s="111"/>
      <c r="D163" s="113"/>
      <c r="E163" s="114"/>
      <c r="F163" s="112"/>
      <c r="G163" s="113"/>
      <c r="H163" s="111"/>
      <c r="I163" s="115"/>
      <c r="J163" s="116"/>
      <c r="K163" s="115"/>
      <c r="L163" s="115"/>
      <c r="M163" s="116"/>
      <c r="N163" s="116"/>
      <c r="O163" s="117"/>
      <c r="P163" s="117"/>
      <c r="Q163" s="113"/>
      <c r="R163" s="113"/>
      <c r="S163" s="113"/>
    </row>
    <row r="164" spans="1:19" ht="12.75" customHeight="1" x14ac:dyDescent="0.2">
      <c r="A164" s="111"/>
      <c r="B164" s="112"/>
      <c r="C164" s="111"/>
      <c r="D164" s="113"/>
      <c r="E164" s="114"/>
      <c r="F164" s="112"/>
      <c r="G164" s="113"/>
      <c r="H164" s="111"/>
      <c r="I164" s="115"/>
      <c r="J164" s="116"/>
      <c r="K164" s="115"/>
      <c r="L164" s="115"/>
      <c r="M164" s="116"/>
      <c r="N164" s="116"/>
      <c r="O164" s="117"/>
      <c r="P164" s="117"/>
      <c r="Q164" s="113"/>
      <c r="R164" s="113"/>
      <c r="S164" s="113"/>
    </row>
    <row r="165" spans="1:19" ht="12.75" customHeight="1" x14ac:dyDescent="0.2">
      <c r="A165" s="111"/>
      <c r="B165" s="112"/>
      <c r="C165" s="111"/>
      <c r="D165" s="113"/>
      <c r="E165" s="114"/>
      <c r="F165" s="112"/>
      <c r="G165" s="113"/>
      <c r="H165" s="111"/>
      <c r="I165" s="115"/>
      <c r="J165" s="116"/>
      <c r="K165" s="115"/>
      <c r="L165" s="115"/>
      <c r="M165" s="116"/>
      <c r="N165" s="116"/>
      <c r="O165" s="117"/>
      <c r="P165" s="117"/>
      <c r="Q165" s="113"/>
      <c r="R165" s="113"/>
      <c r="S165" s="113"/>
    </row>
    <row r="166" spans="1:19" ht="12.75" customHeight="1" x14ac:dyDescent="0.2">
      <c r="A166" s="111"/>
      <c r="B166" s="112"/>
      <c r="C166" s="111"/>
      <c r="D166" s="113"/>
      <c r="E166" s="114"/>
      <c r="F166" s="112"/>
      <c r="G166" s="113"/>
      <c r="H166" s="111"/>
      <c r="I166" s="115"/>
      <c r="J166" s="116"/>
      <c r="K166" s="115"/>
      <c r="L166" s="115"/>
      <c r="M166" s="116"/>
      <c r="N166" s="116"/>
      <c r="O166" s="117"/>
      <c r="P166" s="117"/>
      <c r="Q166" s="113"/>
      <c r="R166" s="113"/>
      <c r="S166" s="113"/>
    </row>
    <row r="167" spans="1:19" ht="12.75" customHeight="1" x14ac:dyDescent="0.2">
      <c r="A167" s="111"/>
      <c r="B167" s="112"/>
      <c r="C167" s="111"/>
      <c r="D167" s="113"/>
      <c r="E167" s="114"/>
      <c r="F167" s="112"/>
      <c r="G167" s="113"/>
      <c r="H167" s="111"/>
      <c r="I167" s="115"/>
      <c r="J167" s="116"/>
      <c r="K167" s="115"/>
      <c r="L167" s="115"/>
      <c r="M167" s="116"/>
      <c r="N167" s="116"/>
      <c r="O167" s="117"/>
      <c r="P167" s="117"/>
      <c r="Q167" s="113"/>
      <c r="R167" s="113"/>
      <c r="S167" s="113"/>
    </row>
    <row r="168" spans="1:19" ht="12.75" customHeight="1" x14ac:dyDescent="0.2">
      <c r="A168" s="111"/>
      <c r="B168" s="112"/>
      <c r="C168" s="111"/>
      <c r="D168" s="113"/>
      <c r="E168" s="114"/>
      <c r="F168" s="112"/>
      <c r="G168" s="113"/>
      <c r="H168" s="111"/>
      <c r="I168" s="115"/>
      <c r="J168" s="116"/>
      <c r="K168" s="115"/>
      <c r="L168" s="115"/>
      <c r="M168" s="116"/>
      <c r="N168" s="116"/>
      <c r="O168" s="117"/>
      <c r="P168" s="117"/>
      <c r="Q168" s="113"/>
      <c r="R168" s="113"/>
      <c r="S168" s="113"/>
    </row>
    <row r="169" spans="1:19" ht="12.75" customHeight="1" x14ac:dyDescent="0.2">
      <c r="A169" s="111"/>
      <c r="B169" s="112"/>
      <c r="C169" s="111"/>
      <c r="D169" s="113"/>
      <c r="E169" s="114"/>
      <c r="F169" s="112"/>
      <c r="G169" s="113"/>
      <c r="H169" s="111"/>
      <c r="I169" s="115"/>
      <c r="J169" s="116"/>
      <c r="K169" s="115"/>
      <c r="L169" s="115"/>
      <c r="M169" s="116"/>
      <c r="N169" s="116"/>
      <c r="O169" s="117"/>
      <c r="P169" s="117"/>
      <c r="Q169" s="113"/>
      <c r="R169" s="113"/>
      <c r="S169" s="113"/>
    </row>
    <row r="170" spans="1:19" ht="12.75" customHeight="1" x14ac:dyDescent="0.2">
      <c r="A170" s="111"/>
      <c r="B170" s="112"/>
      <c r="C170" s="111"/>
      <c r="D170" s="113"/>
      <c r="E170" s="114"/>
      <c r="F170" s="112"/>
      <c r="G170" s="113"/>
      <c r="H170" s="111"/>
      <c r="I170" s="115"/>
      <c r="J170" s="116"/>
      <c r="K170" s="115"/>
      <c r="L170" s="115"/>
      <c r="M170" s="116"/>
      <c r="N170" s="116"/>
      <c r="O170" s="117"/>
      <c r="P170" s="117"/>
      <c r="Q170" s="113"/>
      <c r="R170" s="113"/>
      <c r="S170" s="113"/>
    </row>
    <row r="171" spans="1:19" ht="12.75" customHeight="1" x14ac:dyDescent="0.2">
      <c r="A171" s="111"/>
      <c r="B171" s="112"/>
      <c r="C171" s="111"/>
      <c r="D171" s="113"/>
      <c r="E171" s="114"/>
      <c r="F171" s="112"/>
      <c r="G171" s="113"/>
      <c r="H171" s="111"/>
      <c r="I171" s="115"/>
      <c r="J171" s="116"/>
      <c r="K171" s="115"/>
      <c r="L171" s="115"/>
      <c r="M171" s="116"/>
      <c r="N171" s="116"/>
      <c r="O171" s="117"/>
      <c r="P171" s="118"/>
      <c r="Q171" s="113"/>
      <c r="R171" s="113"/>
      <c r="S171" s="113"/>
    </row>
    <row r="172" spans="1:19" ht="12.75" customHeight="1" x14ac:dyDescent="0.2">
      <c r="A172" s="111"/>
      <c r="B172" s="112"/>
      <c r="C172" s="111"/>
      <c r="D172" s="113"/>
      <c r="E172" s="114"/>
      <c r="F172" s="112"/>
      <c r="G172" s="113"/>
      <c r="H172" s="111"/>
      <c r="I172" s="115"/>
      <c r="J172" s="116"/>
      <c r="K172" s="115"/>
      <c r="L172" s="115"/>
      <c r="M172" s="116"/>
      <c r="N172" s="116"/>
      <c r="O172" s="117"/>
      <c r="P172" s="117"/>
      <c r="Q172" s="113"/>
      <c r="R172" s="113"/>
      <c r="S172" s="113"/>
    </row>
    <row r="173" spans="1:19" ht="12.75" customHeight="1" x14ac:dyDescent="0.2">
      <c r="A173" s="111"/>
      <c r="B173" s="112"/>
      <c r="C173" s="111"/>
      <c r="D173" s="113"/>
      <c r="E173" s="114"/>
      <c r="F173" s="112"/>
      <c r="G173" s="113"/>
      <c r="H173" s="111"/>
      <c r="I173" s="115"/>
      <c r="J173" s="116"/>
      <c r="K173" s="115"/>
      <c r="L173" s="115"/>
      <c r="M173" s="116"/>
      <c r="N173" s="116"/>
      <c r="O173" s="117"/>
      <c r="P173" s="118"/>
      <c r="Q173" s="113"/>
      <c r="R173" s="113"/>
      <c r="S173" s="113"/>
    </row>
    <row r="174" spans="1:19" ht="12.75" customHeight="1" x14ac:dyDescent="0.2">
      <c r="A174" s="111"/>
      <c r="B174" s="112"/>
      <c r="C174" s="111"/>
      <c r="D174" s="113"/>
      <c r="E174" s="114"/>
      <c r="F174" s="112"/>
      <c r="G174" s="113"/>
      <c r="H174" s="111"/>
      <c r="I174" s="115"/>
      <c r="J174" s="116"/>
      <c r="K174" s="115"/>
      <c r="L174" s="115"/>
      <c r="M174" s="116"/>
      <c r="N174" s="116"/>
      <c r="O174" s="117"/>
      <c r="P174" s="117"/>
      <c r="Q174" s="113"/>
      <c r="R174" s="113"/>
      <c r="S174" s="113"/>
    </row>
    <row r="175" spans="1:19" ht="12.75" customHeight="1" x14ac:dyDescent="0.2">
      <c r="A175" s="111"/>
      <c r="B175" s="112"/>
      <c r="C175" s="111"/>
      <c r="D175" s="113"/>
      <c r="E175" s="114"/>
      <c r="F175" s="112"/>
      <c r="G175" s="113"/>
      <c r="H175" s="111"/>
      <c r="I175" s="115"/>
      <c r="J175" s="116"/>
      <c r="K175" s="115"/>
      <c r="L175" s="115"/>
      <c r="M175" s="116"/>
      <c r="N175" s="116"/>
      <c r="O175" s="117"/>
      <c r="P175" s="118"/>
      <c r="Q175" s="113"/>
      <c r="R175" s="113"/>
      <c r="S175" s="113"/>
    </row>
    <row r="176" spans="1:19" ht="12.75" customHeight="1" x14ac:dyDescent="0.2">
      <c r="A176" s="111"/>
      <c r="B176" s="112"/>
      <c r="C176" s="111"/>
      <c r="D176" s="113"/>
      <c r="E176" s="114"/>
      <c r="F176" s="112"/>
      <c r="G176" s="113"/>
      <c r="H176" s="111"/>
      <c r="I176" s="115"/>
      <c r="J176" s="116"/>
      <c r="K176" s="115"/>
      <c r="L176" s="115"/>
      <c r="M176" s="116"/>
      <c r="N176" s="116"/>
      <c r="O176" s="117"/>
      <c r="P176" s="118"/>
      <c r="Q176" s="113"/>
      <c r="R176" s="113"/>
      <c r="S176" s="113"/>
    </row>
    <row r="177" spans="1:19" ht="12.75" customHeight="1" x14ac:dyDescent="0.2">
      <c r="A177" s="111"/>
      <c r="B177" s="112"/>
      <c r="C177" s="111"/>
      <c r="D177" s="113"/>
      <c r="E177" s="114"/>
      <c r="F177" s="112"/>
      <c r="G177" s="113"/>
      <c r="H177" s="111"/>
      <c r="I177" s="115"/>
      <c r="J177" s="116"/>
      <c r="K177" s="115"/>
      <c r="L177" s="115"/>
      <c r="M177" s="116"/>
      <c r="N177" s="116"/>
      <c r="O177" s="117"/>
      <c r="P177" s="118"/>
      <c r="Q177" s="113"/>
      <c r="R177" s="113"/>
      <c r="S177" s="113"/>
    </row>
    <row r="178" spans="1:19" ht="12.75" customHeight="1" x14ac:dyDescent="0.2">
      <c r="A178" s="111"/>
      <c r="B178" s="112"/>
      <c r="C178" s="111"/>
      <c r="D178" s="113"/>
      <c r="E178" s="114"/>
      <c r="F178" s="112"/>
      <c r="G178" s="113"/>
      <c r="H178" s="111"/>
      <c r="I178" s="115"/>
      <c r="J178" s="116"/>
      <c r="K178" s="115"/>
      <c r="L178" s="115"/>
      <c r="M178" s="116"/>
      <c r="N178" s="116"/>
      <c r="O178" s="117"/>
      <c r="P178" s="118"/>
      <c r="Q178" s="113"/>
      <c r="R178" s="113"/>
      <c r="S178" s="113"/>
    </row>
    <row r="179" spans="1:19" ht="12.75" customHeight="1" x14ac:dyDescent="0.2">
      <c r="A179" s="111"/>
      <c r="B179" s="112"/>
      <c r="C179" s="111"/>
      <c r="D179" s="113"/>
      <c r="E179" s="114"/>
      <c r="F179" s="112"/>
      <c r="G179" s="113"/>
      <c r="H179" s="111"/>
      <c r="I179" s="115"/>
      <c r="J179" s="116"/>
      <c r="K179" s="115"/>
      <c r="L179" s="115"/>
      <c r="M179" s="116"/>
      <c r="N179" s="116"/>
      <c r="O179" s="117"/>
      <c r="P179" s="118"/>
      <c r="Q179" s="113"/>
      <c r="R179" s="113"/>
      <c r="S179" s="113"/>
    </row>
    <row r="180" spans="1:19" ht="12.75" customHeight="1" x14ac:dyDescent="0.2">
      <c r="A180" s="111"/>
      <c r="B180" s="112"/>
      <c r="C180" s="111"/>
      <c r="D180" s="113"/>
      <c r="E180" s="114"/>
      <c r="F180" s="112"/>
      <c r="G180" s="113"/>
      <c r="H180" s="111"/>
      <c r="I180" s="115"/>
      <c r="J180" s="116"/>
      <c r="K180" s="115"/>
      <c r="L180" s="115"/>
      <c r="M180" s="116"/>
      <c r="N180" s="116"/>
      <c r="O180" s="117"/>
      <c r="P180" s="118"/>
      <c r="Q180" s="113"/>
      <c r="R180" s="113"/>
      <c r="S180" s="113"/>
    </row>
    <row r="181" spans="1:19" ht="12.75" customHeight="1" x14ac:dyDescent="0.2">
      <c r="A181" s="111"/>
      <c r="B181" s="112"/>
      <c r="C181" s="111"/>
      <c r="D181" s="113"/>
      <c r="E181" s="114"/>
      <c r="F181" s="112"/>
      <c r="G181" s="113"/>
      <c r="H181" s="111"/>
      <c r="I181" s="115"/>
      <c r="J181" s="116"/>
      <c r="K181" s="115"/>
      <c r="L181" s="115"/>
      <c r="M181" s="116"/>
      <c r="N181" s="116"/>
      <c r="O181" s="117"/>
      <c r="P181" s="117"/>
      <c r="Q181" s="113"/>
      <c r="R181" s="113"/>
      <c r="S181" s="113"/>
    </row>
    <row r="182" spans="1:19" ht="12.75" customHeight="1" x14ac:dyDescent="0.2">
      <c r="A182" s="111"/>
      <c r="B182" s="112"/>
      <c r="C182" s="111"/>
      <c r="D182" s="113"/>
      <c r="E182" s="114"/>
      <c r="F182" s="112"/>
      <c r="G182" s="113"/>
      <c r="H182" s="111"/>
      <c r="I182" s="115"/>
      <c r="J182" s="116"/>
      <c r="K182" s="115"/>
      <c r="L182" s="115"/>
      <c r="M182" s="116"/>
      <c r="N182" s="116"/>
      <c r="O182" s="117"/>
      <c r="P182" s="118"/>
      <c r="Q182" s="113"/>
      <c r="R182" s="113"/>
      <c r="S182" s="113"/>
    </row>
    <row r="183" spans="1:19" ht="12.75" customHeight="1" x14ac:dyDescent="0.2">
      <c r="A183" s="111"/>
      <c r="B183" s="112"/>
      <c r="C183" s="111"/>
      <c r="D183" s="113"/>
      <c r="E183" s="114"/>
      <c r="F183" s="112"/>
      <c r="G183" s="113"/>
      <c r="H183" s="111"/>
      <c r="I183" s="115"/>
      <c r="J183" s="116"/>
      <c r="K183" s="115"/>
      <c r="L183" s="115"/>
      <c r="M183" s="116"/>
      <c r="N183" s="116"/>
      <c r="O183" s="117"/>
      <c r="P183" s="117"/>
      <c r="Q183" s="113"/>
      <c r="R183" s="113"/>
      <c r="S183" s="113"/>
    </row>
    <row r="184" spans="1:19" ht="12.75" customHeight="1" x14ac:dyDescent="0.2">
      <c r="A184" s="111"/>
      <c r="B184" s="112"/>
      <c r="C184" s="111"/>
      <c r="D184" s="113"/>
      <c r="E184" s="114"/>
      <c r="F184" s="112"/>
      <c r="G184" s="113"/>
      <c r="H184" s="111"/>
      <c r="I184" s="115"/>
      <c r="J184" s="116"/>
      <c r="K184" s="115"/>
      <c r="L184" s="115"/>
      <c r="M184" s="116"/>
      <c r="N184" s="116"/>
      <c r="O184" s="117"/>
      <c r="P184" s="117"/>
      <c r="Q184" s="113"/>
      <c r="R184" s="113"/>
      <c r="S184" s="113"/>
    </row>
    <row r="185" spans="1:19" ht="12.75" customHeight="1" x14ac:dyDescent="0.2">
      <c r="A185" s="111"/>
      <c r="B185" s="112"/>
      <c r="C185" s="111"/>
      <c r="D185" s="113"/>
      <c r="E185" s="114"/>
      <c r="F185" s="112"/>
      <c r="G185" s="113"/>
      <c r="H185" s="111"/>
      <c r="I185" s="115"/>
      <c r="J185" s="116"/>
      <c r="K185" s="115"/>
      <c r="L185" s="115"/>
      <c r="M185" s="116"/>
      <c r="N185" s="116"/>
      <c r="O185" s="117"/>
      <c r="P185" s="117"/>
      <c r="Q185" s="113"/>
      <c r="R185" s="113"/>
      <c r="S185" s="113"/>
    </row>
    <row r="186" spans="1:19" ht="12.75" customHeight="1" x14ac:dyDescent="0.2">
      <c r="A186" s="111"/>
      <c r="B186" s="112"/>
      <c r="C186" s="111"/>
      <c r="D186" s="113"/>
      <c r="E186" s="114"/>
      <c r="F186" s="112"/>
      <c r="G186" s="113"/>
      <c r="H186" s="111"/>
      <c r="I186" s="115"/>
      <c r="J186" s="116"/>
      <c r="K186" s="115"/>
      <c r="L186" s="115"/>
      <c r="M186" s="116"/>
      <c r="N186" s="116"/>
      <c r="O186" s="117"/>
      <c r="P186" s="117"/>
      <c r="Q186" s="113"/>
      <c r="R186" s="113"/>
      <c r="S186" s="113"/>
    </row>
    <row r="187" spans="1:19" ht="12.75" customHeight="1" x14ac:dyDescent="0.2">
      <c r="A187" s="111"/>
      <c r="B187" s="112"/>
      <c r="C187" s="111"/>
      <c r="D187" s="113"/>
      <c r="E187" s="114"/>
      <c r="F187" s="112"/>
      <c r="G187" s="113"/>
      <c r="H187" s="111"/>
      <c r="I187" s="115"/>
      <c r="J187" s="116"/>
      <c r="K187" s="115"/>
      <c r="L187" s="115"/>
      <c r="M187" s="116"/>
      <c r="N187" s="116"/>
      <c r="O187" s="117"/>
      <c r="P187" s="118"/>
      <c r="Q187" s="113"/>
      <c r="R187" s="113"/>
      <c r="S187" s="113"/>
    </row>
    <row r="188" spans="1:19" ht="12.75" customHeight="1" x14ac:dyDescent="0.2">
      <c r="A188" s="111"/>
      <c r="B188" s="112"/>
      <c r="C188" s="111"/>
      <c r="D188" s="113"/>
      <c r="E188" s="114"/>
      <c r="F188" s="112"/>
      <c r="G188" s="113"/>
      <c r="H188" s="111"/>
      <c r="I188" s="115"/>
      <c r="J188" s="116"/>
      <c r="K188" s="115"/>
      <c r="L188" s="115"/>
      <c r="M188" s="116"/>
      <c r="N188" s="116"/>
      <c r="O188" s="117"/>
      <c r="P188" s="118"/>
      <c r="Q188" s="113"/>
      <c r="R188" s="113"/>
      <c r="S188" s="113"/>
    </row>
    <row r="189" spans="1:19" x14ac:dyDescent="0.2">
      <c r="A189" s="111"/>
      <c r="B189" s="112"/>
      <c r="C189" s="111"/>
      <c r="D189" s="113"/>
      <c r="E189" s="114"/>
      <c r="F189" s="112"/>
      <c r="G189" s="113"/>
      <c r="H189" s="111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</row>
    <row r="190" spans="1:19" x14ac:dyDescent="0.2">
      <c r="A190" s="111"/>
      <c r="B190" s="112"/>
      <c r="C190" s="111"/>
      <c r="D190" s="113"/>
      <c r="E190" s="114"/>
      <c r="F190" s="112"/>
      <c r="G190" s="113"/>
      <c r="H190" s="111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</row>
    <row r="191" spans="1:19" x14ac:dyDescent="0.2">
      <c r="A191" s="111"/>
      <c r="B191" s="112"/>
      <c r="C191" s="111"/>
      <c r="D191" s="113"/>
      <c r="E191" s="114"/>
      <c r="F191" s="112"/>
      <c r="G191" s="113"/>
      <c r="H191" s="111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</row>
    <row r="192" spans="1:19" x14ac:dyDescent="0.2">
      <c r="A192" s="111"/>
      <c r="B192" s="112"/>
      <c r="C192" s="111"/>
      <c r="D192" s="113"/>
      <c r="E192" s="114"/>
      <c r="F192" s="112"/>
      <c r="G192" s="113"/>
      <c r="H192" s="111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</row>
    <row r="193" spans="1:19" x14ac:dyDescent="0.2">
      <c r="A193" s="111"/>
      <c r="B193" s="112"/>
      <c r="C193" s="111"/>
      <c r="D193" s="113"/>
      <c r="E193" s="114"/>
      <c r="F193" s="112"/>
      <c r="G193" s="113"/>
      <c r="H193" s="111"/>
      <c r="I193" s="113"/>
      <c r="J193" s="113"/>
      <c r="K193" s="113"/>
      <c r="L193" s="113"/>
      <c r="M193" s="113"/>
      <c r="N193" s="113"/>
      <c r="O193" s="113"/>
      <c r="P193" s="113"/>
      <c r="Q193" s="113"/>
      <c r="R193" s="113"/>
      <c r="S193" s="113"/>
    </row>
    <row r="194" spans="1:19" x14ac:dyDescent="0.2">
      <c r="A194" s="111"/>
      <c r="B194" s="112"/>
      <c r="C194" s="111"/>
      <c r="D194" s="113"/>
      <c r="E194" s="114"/>
      <c r="F194" s="112"/>
      <c r="G194" s="113"/>
      <c r="H194" s="111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</row>
    <row r="195" spans="1:19" x14ac:dyDescent="0.2">
      <c r="A195" s="111"/>
      <c r="B195" s="112"/>
      <c r="C195" s="111"/>
      <c r="D195" s="113"/>
      <c r="E195" s="114"/>
      <c r="F195" s="112"/>
      <c r="G195" s="113"/>
      <c r="H195" s="111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  <c r="S195" s="113"/>
    </row>
    <row r="196" spans="1:19" x14ac:dyDescent="0.2">
      <c r="A196" s="111"/>
      <c r="B196" s="112"/>
      <c r="C196" s="111"/>
      <c r="D196" s="113"/>
      <c r="E196" s="114"/>
      <c r="F196" s="112"/>
      <c r="G196" s="113"/>
      <c r="H196" s="111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</row>
    <row r="197" spans="1:19" x14ac:dyDescent="0.2">
      <c r="A197" s="111"/>
      <c r="B197" s="112"/>
      <c r="C197" s="111"/>
      <c r="D197" s="113"/>
      <c r="E197" s="114"/>
      <c r="F197" s="112"/>
      <c r="G197" s="113"/>
      <c r="H197" s="111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  <c r="S197" s="113"/>
    </row>
    <row r="198" spans="1:19" x14ac:dyDescent="0.2">
      <c r="A198" s="111"/>
      <c r="B198" s="112"/>
      <c r="C198" s="111"/>
      <c r="D198" s="113"/>
      <c r="E198" s="114"/>
      <c r="F198" s="112"/>
      <c r="G198" s="113"/>
      <c r="H198" s="111"/>
      <c r="I198" s="113"/>
      <c r="J198" s="113"/>
      <c r="K198" s="113"/>
      <c r="L198" s="113"/>
      <c r="M198" s="113"/>
      <c r="N198" s="113"/>
      <c r="O198" s="113"/>
      <c r="P198" s="113"/>
      <c r="Q198" s="113"/>
      <c r="R198" s="113"/>
      <c r="S198" s="113"/>
    </row>
    <row r="199" spans="1:19" x14ac:dyDescent="0.2">
      <c r="A199" s="111"/>
      <c r="B199" s="112"/>
      <c r="C199" s="111"/>
      <c r="D199" s="113"/>
      <c r="E199" s="114"/>
      <c r="F199" s="112"/>
      <c r="G199" s="113"/>
      <c r="H199" s="111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  <c r="S199" s="113"/>
    </row>
    <row r="200" spans="1:19" x14ac:dyDescent="0.2">
      <c r="A200" s="111"/>
      <c r="B200" s="112"/>
      <c r="C200" s="111"/>
      <c r="D200" s="113"/>
      <c r="E200" s="114"/>
      <c r="F200" s="112"/>
      <c r="G200" s="113"/>
      <c r="H200" s="111"/>
      <c r="I200" s="113"/>
      <c r="J200" s="113"/>
      <c r="K200" s="113"/>
      <c r="L200" s="113"/>
      <c r="M200" s="113"/>
      <c r="N200" s="113"/>
      <c r="O200" s="113"/>
      <c r="P200" s="113"/>
      <c r="Q200" s="113"/>
      <c r="R200" s="113"/>
      <c r="S200" s="113"/>
    </row>
    <row r="201" spans="1:19" x14ac:dyDescent="0.2">
      <c r="A201" s="111"/>
      <c r="B201" s="112"/>
      <c r="C201" s="111"/>
      <c r="D201" s="113"/>
      <c r="E201" s="114"/>
      <c r="F201" s="112"/>
      <c r="G201" s="113"/>
      <c r="H201" s="111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</row>
    <row r="202" spans="1:19" x14ac:dyDescent="0.2">
      <c r="A202" s="111"/>
      <c r="B202" s="112"/>
      <c r="C202" s="111"/>
      <c r="D202" s="113"/>
      <c r="E202" s="114"/>
      <c r="F202" s="112"/>
      <c r="G202" s="113"/>
      <c r="H202" s="111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</row>
    <row r="203" spans="1:19" x14ac:dyDescent="0.2">
      <c r="A203" s="111"/>
      <c r="B203" s="112"/>
      <c r="C203" s="111"/>
      <c r="D203" s="113"/>
      <c r="E203" s="114"/>
      <c r="F203" s="112"/>
      <c r="G203" s="113"/>
      <c r="H203" s="111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</row>
    <row r="204" spans="1:19" x14ac:dyDescent="0.2">
      <c r="A204" s="111"/>
      <c r="B204" s="112"/>
      <c r="C204" s="111"/>
      <c r="D204" s="113"/>
      <c r="E204" s="114"/>
      <c r="F204" s="112"/>
      <c r="G204" s="113"/>
      <c r="H204" s="111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</row>
    <row r="205" spans="1:19" x14ac:dyDescent="0.2">
      <c r="A205" s="111"/>
      <c r="B205" s="112"/>
      <c r="C205" s="111"/>
      <c r="D205" s="113"/>
      <c r="E205" s="114"/>
      <c r="F205" s="112"/>
      <c r="G205" s="113"/>
      <c r="H205" s="111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</row>
    <row r="206" spans="1:19" x14ac:dyDescent="0.2">
      <c r="A206" s="111"/>
      <c r="B206" s="112"/>
      <c r="C206" s="111"/>
      <c r="D206" s="113"/>
      <c r="E206" s="114"/>
      <c r="F206" s="112"/>
      <c r="G206" s="113"/>
      <c r="H206" s="111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</row>
    <row r="207" spans="1:19" x14ac:dyDescent="0.2">
      <c r="A207" s="111"/>
      <c r="B207" s="112"/>
      <c r="C207" s="111"/>
      <c r="D207" s="113"/>
      <c r="E207" s="114"/>
      <c r="F207" s="112"/>
      <c r="G207" s="113"/>
      <c r="H207" s="111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</row>
    <row r="208" spans="1:19" x14ac:dyDescent="0.2">
      <c r="A208" s="111"/>
      <c r="B208" s="112"/>
      <c r="C208" s="111"/>
      <c r="D208" s="113"/>
      <c r="E208" s="114"/>
      <c r="F208" s="112"/>
      <c r="G208" s="113"/>
      <c r="H208" s="111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</row>
    <row r="209" spans="1:19" x14ac:dyDescent="0.2">
      <c r="A209" s="111"/>
      <c r="B209" s="112"/>
      <c r="C209" s="111"/>
      <c r="D209" s="113"/>
      <c r="E209" s="114"/>
      <c r="F209" s="112"/>
      <c r="G209" s="113"/>
      <c r="H209" s="111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</row>
    <row r="210" spans="1:19" x14ac:dyDescent="0.2">
      <c r="A210" s="111"/>
      <c r="B210" s="112"/>
      <c r="C210" s="111"/>
      <c r="D210" s="113"/>
      <c r="E210" s="114"/>
      <c r="F210" s="112"/>
      <c r="G210" s="113"/>
      <c r="H210" s="111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</row>
    <row r="211" spans="1:19" x14ac:dyDescent="0.2">
      <c r="A211" s="111"/>
      <c r="B211" s="112"/>
      <c r="C211" s="111"/>
      <c r="D211" s="113"/>
      <c r="E211" s="114"/>
      <c r="F211" s="112"/>
      <c r="G211" s="113"/>
      <c r="H211" s="111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</row>
    <row r="212" spans="1:19" x14ac:dyDescent="0.2">
      <c r="A212" s="111"/>
      <c r="B212" s="112"/>
      <c r="C212" s="111"/>
      <c r="D212" s="113"/>
      <c r="E212" s="114"/>
      <c r="F212" s="112"/>
      <c r="G212" s="113"/>
      <c r="H212" s="111"/>
      <c r="I212" s="113"/>
      <c r="J212" s="113"/>
      <c r="K212" s="113"/>
      <c r="L212" s="113"/>
      <c r="M212" s="113"/>
      <c r="N212" s="113"/>
      <c r="O212" s="113"/>
      <c r="P212" s="113"/>
      <c r="Q212" s="113"/>
      <c r="R212" s="113"/>
      <c r="S212" s="113"/>
    </row>
    <row r="213" spans="1:19" x14ac:dyDescent="0.2">
      <c r="A213" s="111"/>
      <c r="B213" s="112"/>
      <c r="C213" s="111"/>
      <c r="D213" s="113"/>
      <c r="E213" s="114"/>
      <c r="F213" s="112"/>
      <c r="G213" s="113"/>
      <c r="H213" s="111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</row>
    <row r="214" spans="1:19" x14ac:dyDescent="0.2">
      <c r="A214" s="111"/>
      <c r="B214" s="112"/>
      <c r="C214" s="111"/>
      <c r="D214" s="113"/>
      <c r="E214" s="114"/>
      <c r="F214" s="112"/>
      <c r="G214" s="113"/>
      <c r="H214" s="111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</row>
    <row r="215" spans="1:19" x14ac:dyDescent="0.2">
      <c r="A215" s="111"/>
      <c r="B215" s="112"/>
      <c r="C215" s="111"/>
      <c r="D215" s="113"/>
      <c r="E215" s="114"/>
      <c r="F215" s="112"/>
      <c r="G215" s="113"/>
      <c r="H215" s="111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</row>
    <row r="216" spans="1:19" x14ac:dyDescent="0.2">
      <c r="A216" s="111"/>
      <c r="B216" s="112"/>
      <c r="C216" s="111"/>
      <c r="D216" s="113"/>
      <c r="E216" s="114"/>
      <c r="F216" s="112"/>
      <c r="G216" s="113"/>
      <c r="H216" s="111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</row>
    <row r="217" spans="1:19" x14ac:dyDescent="0.2">
      <c r="A217" s="111"/>
      <c r="B217" s="112"/>
      <c r="C217" s="111"/>
      <c r="D217" s="113"/>
      <c r="E217" s="114"/>
      <c r="F217" s="112"/>
      <c r="G217" s="113"/>
      <c r="H217" s="111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</row>
    <row r="218" spans="1:19" x14ac:dyDescent="0.2">
      <c r="A218" s="111"/>
      <c r="B218" s="112"/>
      <c r="C218" s="111"/>
      <c r="D218" s="113"/>
      <c r="E218" s="114"/>
      <c r="F218" s="112"/>
      <c r="G218" s="113"/>
      <c r="H218" s="111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</row>
    <row r="219" spans="1:19" x14ac:dyDescent="0.2">
      <c r="A219" s="111"/>
      <c r="B219" s="112"/>
      <c r="C219" s="111"/>
      <c r="D219" s="113"/>
      <c r="E219" s="114"/>
      <c r="F219" s="112"/>
      <c r="G219" s="113"/>
      <c r="H219" s="111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</row>
    <row r="220" spans="1:19" x14ac:dyDescent="0.2">
      <c r="A220" s="111"/>
      <c r="B220" s="112"/>
      <c r="C220" s="111"/>
      <c r="D220" s="113"/>
      <c r="E220" s="114"/>
      <c r="F220" s="112"/>
      <c r="G220" s="113"/>
      <c r="H220" s="111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</row>
    <row r="221" spans="1:19" x14ac:dyDescent="0.2">
      <c r="A221" s="111"/>
      <c r="B221" s="112"/>
      <c r="C221" s="111"/>
      <c r="D221" s="113"/>
      <c r="E221" s="114"/>
      <c r="F221" s="112"/>
      <c r="G221" s="113"/>
      <c r="H221" s="111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</row>
    <row r="222" spans="1:19" x14ac:dyDescent="0.2">
      <c r="A222" s="111"/>
      <c r="B222" s="112"/>
      <c r="C222" s="111"/>
      <c r="D222" s="113"/>
      <c r="E222" s="114"/>
      <c r="F222" s="112"/>
      <c r="G222" s="113"/>
      <c r="H222" s="111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</row>
    <row r="223" spans="1:19" x14ac:dyDescent="0.2">
      <c r="A223" s="111"/>
      <c r="B223" s="112"/>
      <c r="C223" s="111"/>
      <c r="D223" s="113"/>
      <c r="E223" s="114"/>
      <c r="F223" s="112"/>
      <c r="G223" s="113"/>
      <c r="H223" s="111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</row>
    <row r="224" spans="1:19" x14ac:dyDescent="0.2">
      <c r="A224" s="111"/>
      <c r="B224" s="112"/>
      <c r="C224" s="111"/>
      <c r="D224" s="113"/>
      <c r="E224" s="114"/>
      <c r="F224" s="112"/>
      <c r="G224" s="113"/>
      <c r="H224" s="111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</row>
    <row r="225" spans="1:19" x14ac:dyDescent="0.2">
      <c r="A225" s="111"/>
      <c r="B225" s="112"/>
      <c r="C225" s="111"/>
      <c r="D225" s="113"/>
      <c r="E225" s="114"/>
      <c r="F225" s="112"/>
      <c r="G225" s="113"/>
      <c r="H225" s="111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</row>
    <row r="226" spans="1:19" x14ac:dyDescent="0.2">
      <c r="A226" s="111"/>
      <c r="B226" s="112"/>
      <c r="C226" s="111"/>
      <c r="D226" s="113"/>
      <c r="E226" s="114"/>
      <c r="F226" s="112"/>
      <c r="G226" s="113"/>
      <c r="H226" s="111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</row>
    <row r="227" spans="1:19" x14ac:dyDescent="0.2">
      <c r="A227" s="111"/>
      <c r="B227" s="112"/>
      <c r="C227" s="111"/>
      <c r="D227" s="113"/>
      <c r="E227" s="114"/>
      <c r="F227" s="112"/>
      <c r="G227" s="113"/>
      <c r="H227" s="111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</row>
    <row r="228" spans="1:19" x14ac:dyDescent="0.2">
      <c r="A228" s="111"/>
      <c r="B228" s="112"/>
      <c r="C228" s="111"/>
      <c r="D228" s="113"/>
      <c r="E228" s="114"/>
      <c r="F228" s="112"/>
      <c r="G228" s="113"/>
      <c r="H228" s="111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</row>
    <row r="229" spans="1:19" x14ac:dyDescent="0.2">
      <c r="A229" s="111"/>
      <c r="B229" s="112"/>
      <c r="C229" s="111"/>
      <c r="D229" s="113"/>
      <c r="E229" s="114"/>
      <c r="F229" s="112"/>
      <c r="G229" s="113"/>
      <c r="H229" s="111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</row>
    <row r="230" spans="1:19" x14ac:dyDescent="0.2">
      <c r="A230" s="111"/>
      <c r="B230" s="112"/>
      <c r="C230" s="111"/>
      <c r="D230" s="113"/>
      <c r="E230" s="114"/>
      <c r="F230" s="112"/>
      <c r="G230" s="113"/>
      <c r="H230" s="111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</row>
    <row r="231" spans="1:19" x14ac:dyDescent="0.2">
      <c r="A231" s="111"/>
      <c r="B231" s="112"/>
      <c r="C231" s="111"/>
      <c r="D231" s="113"/>
      <c r="E231" s="114"/>
      <c r="F231" s="112"/>
      <c r="G231" s="113"/>
      <c r="H231" s="111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</row>
    <row r="232" spans="1:19" x14ac:dyDescent="0.2">
      <c r="A232" s="111"/>
      <c r="B232" s="112"/>
      <c r="C232" s="111"/>
      <c r="D232" s="113"/>
      <c r="E232" s="114"/>
      <c r="F232" s="112"/>
      <c r="G232" s="113"/>
      <c r="H232" s="111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</row>
    <row r="233" spans="1:19" x14ac:dyDescent="0.2">
      <c r="A233" s="111"/>
      <c r="B233" s="112"/>
      <c r="C233" s="111"/>
      <c r="D233" s="113"/>
      <c r="E233" s="114"/>
      <c r="F233" s="112"/>
      <c r="G233" s="113"/>
      <c r="H233" s="111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</row>
    <row r="234" spans="1:19" x14ac:dyDescent="0.2">
      <c r="A234" s="111"/>
      <c r="B234" s="112"/>
      <c r="C234" s="111"/>
      <c r="D234" s="113"/>
      <c r="E234" s="114"/>
      <c r="F234" s="112"/>
      <c r="G234" s="113"/>
      <c r="H234" s="111"/>
      <c r="I234" s="113"/>
      <c r="J234" s="113"/>
      <c r="K234" s="113"/>
      <c r="L234" s="113"/>
      <c r="M234" s="113"/>
      <c r="N234" s="113"/>
      <c r="O234" s="113"/>
      <c r="P234" s="113"/>
      <c r="Q234" s="113"/>
      <c r="R234" s="113"/>
      <c r="S234" s="113"/>
    </row>
    <row r="235" spans="1:19" x14ac:dyDescent="0.2">
      <c r="A235" s="111"/>
      <c r="B235" s="112"/>
      <c r="C235" s="111"/>
      <c r="D235" s="113"/>
      <c r="E235" s="114"/>
      <c r="F235" s="112"/>
      <c r="G235" s="113"/>
      <c r="H235" s="111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</row>
    <row r="236" spans="1:19" x14ac:dyDescent="0.2">
      <c r="A236" s="111"/>
      <c r="B236" s="112"/>
      <c r="C236" s="111"/>
      <c r="D236" s="113"/>
      <c r="E236" s="114"/>
      <c r="F236" s="112"/>
      <c r="G236" s="113"/>
      <c r="H236" s="111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</row>
    <row r="237" spans="1:19" x14ac:dyDescent="0.2">
      <c r="A237" s="111"/>
      <c r="B237" s="112"/>
      <c r="C237" s="111"/>
      <c r="D237" s="113"/>
      <c r="E237" s="114"/>
      <c r="F237" s="112"/>
      <c r="G237" s="113"/>
      <c r="H237" s="111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</row>
    <row r="238" spans="1:19" x14ac:dyDescent="0.2">
      <c r="A238" s="111"/>
      <c r="B238" s="112"/>
      <c r="C238" s="111"/>
      <c r="D238" s="113"/>
      <c r="E238" s="114"/>
      <c r="F238" s="112"/>
      <c r="G238" s="113"/>
      <c r="H238" s="111"/>
      <c r="I238" s="113"/>
      <c r="J238" s="113"/>
      <c r="K238" s="113"/>
      <c r="L238" s="113"/>
      <c r="M238" s="113"/>
      <c r="N238" s="113"/>
      <c r="O238" s="113"/>
      <c r="P238" s="113"/>
      <c r="Q238" s="113"/>
      <c r="R238" s="113"/>
      <c r="S238" s="113"/>
    </row>
    <row r="239" spans="1:19" x14ac:dyDescent="0.2">
      <c r="A239" s="111"/>
      <c r="B239" s="112"/>
      <c r="C239" s="111"/>
      <c r="D239" s="113"/>
      <c r="E239" s="114"/>
      <c r="F239" s="112"/>
      <c r="G239" s="113"/>
      <c r="H239" s="111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</row>
    <row r="240" spans="1:19" x14ac:dyDescent="0.2">
      <c r="A240" s="111"/>
      <c r="B240" s="112"/>
      <c r="C240" s="111"/>
      <c r="D240" s="113"/>
      <c r="E240" s="114"/>
      <c r="F240" s="112"/>
      <c r="G240" s="113"/>
      <c r="H240" s="111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</row>
    <row r="241" spans="1:19" x14ac:dyDescent="0.2">
      <c r="A241" s="111"/>
      <c r="B241" s="112"/>
      <c r="C241" s="111"/>
      <c r="D241" s="113"/>
      <c r="E241" s="114"/>
      <c r="F241" s="112"/>
      <c r="G241" s="113"/>
      <c r="H241" s="111"/>
      <c r="I241" s="113"/>
      <c r="J241" s="113"/>
      <c r="K241" s="113"/>
      <c r="L241" s="113"/>
      <c r="M241" s="113"/>
      <c r="N241" s="113"/>
      <c r="O241" s="113"/>
      <c r="P241" s="113"/>
      <c r="Q241" s="113"/>
      <c r="R241" s="113"/>
      <c r="S241" s="113"/>
    </row>
    <row r="242" spans="1:19" x14ac:dyDescent="0.2">
      <c r="A242" s="111"/>
      <c r="B242" s="112"/>
      <c r="C242" s="111"/>
      <c r="D242" s="113"/>
      <c r="E242" s="114"/>
      <c r="F242" s="112"/>
      <c r="G242" s="113"/>
      <c r="H242" s="111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</row>
    <row r="243" spans="1:19" x14ac:dyDescent="0.2">
      <c r="A243" s="111"/>
      <c r="B243" s="112"/>
      <c r="C243" s="111"/>
      <c r="D243" s="113"/>
      <c r="E243" s="114"/>
      <c r="F243" s="112"/>
      <c r="G243" s="113"/>
      <c r="H243" s="111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</row>
    <row r="244" spans="1:19" x14ac:dyDescent="0.2">
      <c r="A244" s="111"/>
      <c r="B244" s="112"/>
      <c r="C244" s="111"/>
      <c r="D244" s="113"/>
      <c r="E244" s="114"/>
      <c r="F244" s="112"/>
      <c r="G244" s="113"/>
      <c r="H244" s="111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</row>
    <row r="245" spans="1:19" x14ac:dyDescent="0.2">
      <c r="A245" s="111"/>
      <c r="B245" s="112"/>
      <c r="C245" s="111"/>
      <c r="D245" s="113"/>
      <c r="E245" s="114"/>
      <c r="F245" s="112"/>
      <c r="G245" s="113"/>
      <c r="H245" s="111"/>
      <c r="I245" s="113"/>
      <c r="J245" s="113"/>
      <c r="K245" s="113"/>
      <c r="L245" s="113"/>
      <c r="M245" s="113"/>
      <c r="N245" s="113"/>
      <c r="O245" s="113"/>
      <c r="P245" s="113"/>
      <c r="Q245" s="113"/>
      <c r="R245" s="113"/>
      <c r="S245" s="113"/>
    </row>
    <row r="246" spans="1:19" x14ac:dyDescent="0.2">
      <c r="A246" s="111"/>
      <c r="B246" s="112"/>
      <c r="C246" s="111"/>
      <c r="D246" s="113"/>
      <c r="E246" s="114"/>
      <c r="F246" s="112"/>
      <c r="G246" s="113"/>
      <c r="H246" s="111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</row>
    <row r="247" spans="1:19" x14ac:dyDescent="0.2">
      <c r="A247" s="111"/>
      <c r="B247" s="112"/>
      <c r="C247" s="111"/>
      <c r="D247" s="113"/>
      <c r="E247" s="114"/>
      <c r="F247" s="112"/>
      <c r="G247" s="113"/>
      <c r="H247" s="111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</row>
    <row r="248" spans="1:19" x14ac:dyDescent="0.2">
      <c r="A248" s="111"/>
      <c r="B248" s="112"/>
      <c r="C248" s="111"/>
      <c r="D248" s="113"/>
      <c r="E248" s="114"/>
      <c r="F248" s="112"/>
      <c r="G248" s="113"/>
      <c r="H248" s="111"/>
      <c r="I248" s="113"/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</row>
    <row r="249" spans="1:19" x14ac:dyDescent="0.2">
      <c r="A249" s="111"/>
      <c r="B249" s="112"/>
      <c r="C249" s="111"/>
      <c r="D249" s="113"/>
      <c r="E249" s="114"/>
      <c r="F249" s="112"/>
      <c r="G249" s="113"/>
      <c r="H249" s="111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</row>
    <row r="250" spans="1:19" x14ac:dyDescent="0.2">
      <c r="A250" s="111"/>
      <c r="B250" s="112"/>
      <c r="C250" s="111"/>
      <c r="D250" s="113"/>
      <c r="E250" s="114"/>
      <c r="F250" s="112"/>
      <c r="G250" s="113"/>
      <c r="H250" s="111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</row>
    <row r="251" spans="1:19" x14ac:dyDescent="0.2">
      <c r="A251" s="111"/>
      <c r="B251" s="112"/>
      <c r="C251" s="111"/>
      <c r="D251" s="113"/>
      <c r="E251" s="114"/>
      <c r="F251" s="112"/>
      <c r="G251" s="113"/>
      <c r="H251" s="111"/>
      <c r="I251" s="113"/>
      <c r="J251" s="113"/>
      <c r="K251" s="113"/>
      <c r="L251" s="113"/>
      <c r="M251" s="113"/>
      <c r="N251" s="113"/>
      <c r="O251" s="113"/>
      <c r="P251" s="113"/>
      <c r="Q251" s="113"/>
      <c r="R251" s="113"/>
      <c r="S251" s="113"/>
    </row>
    <row r="252" spans="1:19" x14ac:dyDescent="0.2">
      <c r="A252" s="111"/>
      <c r="B252" s="112"/>
      <c r="C252" s="111"/>
      <c r="D252" s="113"/>
      <c r="E252" s="114"/>
      <c r="F252" s="112"/>
      <c r="G252" s="113"/>
      <c r="H252" s="111"/>
      <c r="I252" s="113"/>
      <c r="J252" s="113"/>
      <c r="K252" s="113"/>
      <c r="L252" s="113"/>
      <c r="M252" s="113"/>
      <c r="N252" s="113"/>
      <c r="O252" s="113"/>
      <c r="P252" s="113"/>
      <c r="Q252" s="113"/>
      <c r="R252" s="113"/>
      <c r="S252" s="113"/>
    </row>
    <row r="253" spans="1:19" x14ac:dyDescent="0.2">
      <c r="A253" s="111"/>
      <c r="B253" s="112"/>
      <c r="C253" s="111"/>
      <c r="D253" s="113"/>
      <c r="E253" s="114"/>
      <c r="F253" s="112"/>
      <c r="G253" s="113"/>
      <c r="H253" s="111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</row>
    <row r="254" spans="1:19" x14ac:dyDescent="0.2">
      <c r="A254" s="111"/>
      <c r="B254" s="112"/>
      <c r="C254" s="111"/>
      <c r="D254" s="113"/>
      <c r="E254" s="114"/>
      <c r="F254" s="112"/>
      <c r="G254" s="113"/>
      <c r="H254" s="111"/>
      <c r="I254" s="113"/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</row>
    <row r="255" spans="1:19" x14ac:dyDescent="0.2">
      <c r="A255" s="111"/>
      <c r="B255" s="112"/>
      <c r="C255" s="111"/>
      <c r="D255" s="113"/>
      <c r="E255" s="114"/>
      <c r="F255" s="112"/>
      <c r="G255" s="113"/>
      <c r="H255" s="111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</row>
    <row r="256" spans="1:19" x14ac:dyDescent="0.2">
      <c r="A256" s="111"/>
      <c r="B256" s="112"/>
      <c r="C256" s="111"/>
      <c r="D256" s="113"/>
      <c r="E256" s="114"/>
      <c r="F256" s="112"/>
      <c r="G256" s="113"/>
      <c r="H256" s="111"/>
      <c r="I256" s="113"/>
      <c r="J256" s="113"/>
      <c r="K256" s="113"/>
      <c r="L256" s="113"/>
      <c r="M256" s="113"/>
      <c r="N256" s="113"/>
      <c r="O256" s="113"/>
      <c r="P256" s="113"/>
      <c r="Q256" s="113"/>
      <c r="R256" s="113"/>
      <c r="S256" s="113"/>
    </row>
    <row r="257" spans="1:19" x14ac:dyDescent="0.2">
      <c r="A257" s="111"/>
      <c r="B257" s="112"/>
      <c r="C257" s="111"/>
      <c r="D257" s="113"/>
      <c r="E257" s="114"/>
      <c r="F257" s="112"/>
      <c r="G257" s="113"/>
      <c r="H257" s="111"/>
      <c r="I257" s="113"/>
      <c r="J257" s="113"/>
      <c r="K257" s="113"/>
      <c r="L257" s="113"/>
      <c r="M257" s="113"/>
      <c r="N257" s="113"/>
      <c r="O257" s="113"/>
      <c r="P257" s="113"/>
      <c r="Q257" s="113"/>
      <c r="R257" s="113"/>
      <c r="S257" s="113"/>
    </row>
    <row r="258" spans="1:19" x14ac:dyDescent="0.2">
      <c r="A258" s="111"/>
      <c r="B258" s="112"/>
      <c r="C258" s="111"/>
      <c r="D258" s="113"/>
      <c r="E258" s="114"/>
      <c r="F258" s="112"/>
      <c r="G258" s="113"/>
      <c r="H258" s="111"/>
      <c r="I258" s="113"/>
      <c r="J258" s="113"/>
      <c r="K258" s="113"/>
      <c r="L258" s="113"/>
      <c r="M258" s="113"/>
      <c r="N258" s="113"/>
      <c r="O258" s="113"/>
      <c r="P258" s="113"/>
      <c r="Q258" s="113"/>
      <c r="R258" s="113"/>
      <c r="S258" s="113"/>
    </row>
    <row r="259" spans="1:19" x14ac:dyDescent="0.2">
      <c r="A259" s="111"/>
      <c r="B259" s="112"/>
      <c r="C259" s="111"/>
      <c r="D259" s="113"/>
      <c r="E259" s="114"/>
      <c r="F259" s="112"/>
      <c r="G259" s="113"/>
      <c r="H259" s="111"/>
      <c r="I259" s="113"/>
      <c r="J259" s="113"/>
      <c r="K259" s="113"/>
      <c r="L259" s="113"/>
      <c r="M259" s="113"/>
      <c r="N259" s="113"/>
      <c r="O259" s="113"/>
      <c r="P259" s="113"/>
      <c r="Q259" s="113"/>
      <c r="R259" s="113"/>
      <c r="S259" s="113"/>
    </row>
    <row r="260" spans="1:19" x14ac:dyDescent="0.2">
      <c r="A260" s="111"/>
      <c r="B260" s="112"/>
      <c r="C260" s="111"/>
      <c r="D260" s="113"/>
      <c r="E260" s="114"/>
      <c r="F260" s="112"/>
      <c r="G260" s="113"/>
      <c r="H260" s="111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</row>
    <row r="261" spans="1:19" x14ac:dyDescent="0.2">
      <c r="A261" s="111"/>
      <c r="B261" s="112"/>
      <c r="C261" s="111"/>
      <c r="D261" s="113"/>
      <c r="E261" s="114"/>
      <c r="F261" s="112"/>
      <c r="G261" s="113"/>
      <c r="H261" s="111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</row>
    <row r="262" spans="1:19" x14ac:dyDescent="0.2">
      <c r="A262" s="111"/>
      <c r="B262" s="112"/>
      <c r="C262" s="111"/>
      <c r="D262" s="113"/>
      <c r="E262" s="114"/>
      <c r="F262" s="112"/>
      <c r="G262" s="113"/>
      <c r="H262" s="111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</row>
    <row r="263" spans="1:19" x14ac:dyDescent="0.2">
      <c r="A263" s="111"/>
      <c r="B263" s="112"/>
      <c r="C263" s="111"/>
      <c r="D263" s="113"/>
      <c r="E263" s="114"/>
      <c r="F263" s="112"/>
      <c r="G263" s="113"/>
      <c r="H263" s="111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</row>
    <row r="264" spans="1:19" x14ac:dyDescent="0.2">
      <c r="A264" s="111"/>
      <c r="B264" s="112"/>
      <c r="C264" s="111"/>
      <c r="D264" s="113"/>
      <c r="E264" s="114"/>
      <c r="F264" s="112"/>
      <c r="G264" s="113"/>
      <c r="H264" s="111"/>
      <c r="I264" s="113"/>
      <c r="J264" s="113"/>
      <c r="K264" s="113"/>
      <c r="L264" s="113"/>
      <c r="M264" s="113"/>
      <c r="N264" s="113"/>
      <c r="O264" s="113"/>
      <c r="P264" s="113"/>
      <c r="Q264" s="113"/>
      <c r="R264" s="113"/>
      <c r="S264" s="113"/>
    </row>
    <row r="265" spans="1:19" x14ac:dyDescent="0.2">
      <c r="A265" s="111"/>
      <c r="B265" s="112"/>
      <c r="C265" s="111"/>
      <c r="D265" s="113"/>
      <c r="E265" s="114"/>
      <c r="F265" s="112"/>
      <c r="G265" s="113"/>
      <c r="H265" s="111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</row>
    <row r="266" spans="1:19" x14ac:dyDescent="0.2">
      <c r="A266" s="111"/>
      <c r="B266" s="112"/>
      <c r="C266" s="111"/>
      <c r="D266" s="113"/>
      <c r="E266" s="114"/>
      <c r="F266" s="112"/>
      <c r="G266" s="113"/>
      <c r="H266" s="111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</row>
    <row r="267" spans="1:19" x14ac:dyDescent="0.2">
      <c r="A267" s="111"/>
      <c r="B267" s="112"/>
      <c r="C267" s="111"/>
      <c r="D267" s="113"/>
      <c r="E267" s="114"/>
      <c r="F267" s="112"/>
      <c r="G267" s="113"/>
      <c r="H267" s="111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</row>
    <row r="268" spans="1:19" x14ac:dyDescent="0.2">
      <c r="A268" s="111"/>
      <c r="B268" s="112"/>
      <c r="C268" s="111"/>
      <c r="D268" s="113"/>
      <c r="E268" s="114"/>
      <c r="F268" s="112"/>
      <c r="G268" s="113"/>
      <c r="H268" s="111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</row>
    <row r="269" spans="1:19" x14ac:dyDescent="0.2">
      <c r="A269" s="111"/>
      <c r="B269" s="112"/>
      <c r="C269" s="111"/>
      <c r="D269" s="113"/>
      <c r="E269" s="114"/>
      <c r="F269" s="112"/>
      <c r="G269" s="113"/>
      <c r="H269" s="111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</row>
    <row r="270" spans="1:19" x14ac:dyDescent="0.2">
      <c r="A270" s="111"/>
      <c r="B270" s="112"/>
      <c r="C270" s="111"/>
      <c r="D270" s="113"/>
      <c r="E270" s="114"/>
      <c r="F270" s="112"/>
      <c r="G270" s="113"/>
      <c r="H270" s="111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</row>
    <row r="271" spans="1:19" x14ac:dyDescent="0.2">
      <c r="A271" s="111"/>
      <c r="B271" s="112"/>
      <c r="C271" s="111"/>
      <c r="D271" s="113"/>
      <c r="E271" s="114"/>
      <c r="F271" s="112"/>
      <c r="G271" s="113"/>
      <c r="H271" s="111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</row>
    <row r="272" spans="1:19" x14ac:dyDescent="0.2">
      <c r="A272" s="111"/>
      <c r="B272" s="112"/>
      <c r="C272" s="111"/>
      <c r="D272" s="113"/>
      <c r="E272" s="114"/>
      <c r="F272" s="112"/>
      <c r="G272" s="113"/>
      <c r="H272" s="111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</row>
    <row r="273" spans="1:19" x14ac:dyDescent="0.2">
      <c r="A273" s="111"/>
      <c r="B273" s="112"/>
      <c r="C273" s="111"/>
      <c r="D273" s="113"/>
      <c r="E273" s="114"/>
      <c r="F273" s="112"/>
      <c r="G273" s="113"/>
      <c r="H273" s="111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</row>
    <row r="274" spans="1:19" x14ac:dyDescent="0.2">
      <c r="A274" s="111"/>
      <c r="B274" s="112"/>
      <c r="C274" s="111"/>
      <c r="D274" s="113"/>
      <c r="E274" s="114"/>
      <c r="F274" s="112"/>
      <c r="G274" s="113"/>
      <c r="H274" s="111"/>
      <c r="I274" s="113"/>
      <c r="J274" s="113"/>
      <c r="K274" s="113"/>
      <c r="L274" s="113"/>
      <c r="M274" s="113"/>
      <c r="N274" s="113"/>
      <c r="O274" s="113"/>
      <c r="P274" s="113"/>
      <c r="Q274" s="113"/>
      <c r="R274" s="113"/>
      <c r="S274" s="113"/>
    </row>
    <row r="275" spans="1:19" x14ac:dyDescent="0.2">
      <c r="A275" s="111"/>
      <c r="B275" s="112"/>
      <c r="C275" s="111"/>
      <c r="D275" s="113"/>
      <c r="E275" s="114"/>
      <c r="F275" s="112"/>
      <c r="G275" s="113"/>
      <c r="H275" s="111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</row>
    <row r="276" spans="1:19" x14ac:dyDescent="0.2">
      <c r="A276" s="111"/>
      <c r="B276" s="112"/>
      <c r="C276" s="111"/>
      <c r="D276" s="113"/>
      <c r="E276" s="114"/>
      <c r="F276" s="112"/>
      <c r="G276" s="113"/>
      <c r="H276" s="111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</row>
    <row r="277" spans="1:19" x14ac:dyDescent="0.2">
      <c r="A277" s="111"/>
      <c r="B277" s="112"/>
      <c r="C277" s="111"/>
      <c r="D277" s="113"/>
      <c r="E277" s="114"/>
      <c r="F277" s="112"/>
      <c r="G277" s="113"/>
      <c r="H277" s="111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</row>
    <row r="278" spans="1:19" x14ac:dyDescent="0.2">
      <c r="A278" s="111"/>
      <c r="B278" s="112"/>
      <c r="C278" s="111"/>
      <c r="D278" s="113"/>
      <c r="E278" s="114"/>
      <c r="F278" s="112"/>
      <c r="G278" s="113"/>
      <c r="H278" s="111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</row>
    <row r="279" spans="1:19" x14ac:dyDescent="0.2">
      <c r="A279" s="111"/>
      <c r="B279" s="112"/>
      <c r="C279" s="111"/>
      <c r="D279" s="113"/>
      <c r="E279" s="114"/>
      <c r="F279" s="112"/>
      <c r="G279" s="113"/>
      <c r="H279" s="111"/>
      <c r="I279" s="113"/>
      <c r="J279" s="113"/>
      <c r="K279" s="113"/>
      <c r="L279" s="113"/>
      <c r="M279" s="113"/>
      <c r="N279" s="113"/>
      <c r="O279" s="113"/>
      <c r="P279" s="113"/>
      <c r="Q279" s="113"/>
      <c r="R279" s="113"/>
      <c r="S279" s="113"/>
    </row>
    <row r="280" spans="1:19" x14ac:dyDescent="0.2">
      <c r="A280" s="111"/>
      <c r="B280" s="112"/>
      <c r="C280" s="111"/>
      <c r="D280" s="113"/>
      <c r="E280" s="114"/>
      <c r="F280" s="112"/>
      <c r="G280" s="113"/>
      <c r="H280" s="111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</row>
    <row r="281" spans="1:19" x14ac:dyDescent="0.2">
      <c r="A281" s="111"/>
      <c r="B281" s="112"/>
      <c r="C281" s="111"/>
      <c r="D281" s="113"/>
      <c r="E281" s="114"/>
      <c r="F281" s="112"/>
      <c r="G281" s="113"/>
      <c r="H281" s="111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</row>
    <row r="282" spans="1:19" x14ac:dyDescent="0.2">
      <c r="A282" s="111"/>
      <c r="B282" s="112"/>
      <c r="C282" s="111"/>
      <c r="D282" s="113"/>
      <c r="E282" s="114"/>
      <c r="F282" s="112"/>
      <c r="G282" s="113"/>
      <c r="H282" s="111"/>
      <c r="I282" s="113"/>
      <c r="J282" s="113"/>
      <c r="K282" s="113"/>
      <c r="L282" s="113"/>
      <c r="M282" s="113"/>
      <c r="N282" s="113"/>
      <c r="O282" s="113"/>
      <c r="P282" s="113"/>
      <c r="Q282" s="113"/>
      <c r="R282" s="113"/>
      <c r="S282" s="113"/>
    </row>
    <row r="283" spans="1:19" x14ac:dyDescent="0.2">
      <c r="A283" s="111"/>
      <c r="B283" s="112"/>
      <c r="C283" s="111"/>
      <c r="D283" s="113"/>
      <c r="E283" s="114"/>
      <c r="F283" s="112"/>
      <c r="G283" s="113"/>
      <c r="H283" s="111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</row>
    <row r="284" spans="1:19" x14ac:dyDescent="0.2">
      <c r="A284" s="111"/>
      <c r="B284" s="112"/>
      <c r="C284" s="111"/>
      <c r="D284" s="113"/>
      <c r="E284" s="114"/>
      <c r="F284" s="112"/>
      <c r="G284" s="113"/>
      <c r="H284" s="111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</row>
    <row r="285" spans="1:19" x14ac:dyDescent="0.2">
      <c r="A285" s="111"/>
      <c r="B285" s="112"/>
      <c r="C285" s="111"/>
      <c r="D285" s="113"/>
      <c r="E285" s="114"/>
      <c r="F285" s="112"/>
      <c r="G285" s="113"/>
      <c r="H285" s="111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</row>
    <row r="286" spans="1:19" x14ac:dyDescent="0.2">
      <c r="A286" s="111"/>
      <c r="B286" s="112"/>
      <c r="C286" s="111"/>
      <c r="D286" s="113"/>
      <c r="E286" s="114"/>
      <c r="F286" s="112"/>
      <c r="G286" s="113"/>
      <c r="H286" s="111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</row>
    <row r="287" spans="1:19" x14ac:dyDescent="0.2">
      <c r="A287" s="111"/>
      <c r="B287" s="112"/>
      <c r="C287" s="111"/>
      <c r="D287" s="113"/>
      <c r="E287" s="114"/>
      <c r="F287" s="112"/>
      <c r="G287" s="113"/>
      <c r="H287" s="111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</row>
    <row r="288" spans="1:19" x14ac:dyDescent="0.2">
      <c r="A288" s="111"/>
      <c r="B288" s="112"/>
      <c r="C288" s="111"/>
      <c r="D288" s="113"/>
      <c r="E288" s="114"/>
      <c r="F288" s="112"/>
      <c r="G288" s="113"/>
      <c r="H288" s="111"/>
      <c r="I288" s="113"/>
      <c r="J288" s="113"/>
      <c r="K288" s="113"/>
      <c r="L288" s="113"/>
      <c r="M288" s="113"/>
      <c r="N288" s="113"/>
      <c r="O288" s="113"/>
      <c r="P288" s="113"/>
      <c r="Q288" s="113"/>
      <c r="R288" s="113"/>
      <c r="S288" s="113"/>
    </row>
    <row r="289" spans="1:19" x14ac:dyDescent="0.2">
      <c r="A289" s="111"/>
      <c r="B289" s="112"/>
      <c r="C289" s="111"/>
      <c r="D289" s="113"/>
      <c r="E289" s="114"/>
      <c r="F289" s="112"/>
      <c r="G289" s="113"/>
      <c r="H289" s="111"/>
      <c r="I289" s="113"/>
      <c r="J289" s="113"/>
      <c r="K289" s="113"/>
      <c r="L289" s="113"/>
      <c r="M289" s="113"/>
      <c r="N289" s="113"/>
      <c r="O289" s="113"/>
      <c r="P289" s="113"/>
      <c r="Q289" s="113"/>
      <c r="R289" s="113"/>
      <c r="S289" s="113"/>
    </row>
    <row r="290" spans="1:19" x14ac:dyDescent="0.2">
      <c r="A290" s="111"/>
      <c r="B290" s="112"/>
      <c r="C290" s="111"/>
      <c r="D290" s="113"/>
      <c r="E290" s="114"/>
      <c r="F290" s="112"/>
      <c r="G290" s="113"/>
      <c r="H290" s="111"/>
      <c r="I290" s="113"/>
      <c r="J290" s="113"/>
      <c r="K290" s="113"/>
      <c r="L290" s="113"/>
      <c r="M290" s="113"/>
      <c r="N290" s="113"/>
      <c r="O290" s="113"/>
      <c r="P290" s="113"/>
      <c r="Q290" s="113"/>
      <c r="R290" s="113"/>
      <c r="S290" s="113"/>
    </row>
    <row r="291" spans="1:19" x14ac:dyDescent="0.2">
      <c r="A291" s="111"/>
      <c r="B291" s="112"/>
      <c r="C291" s="111"/>
      <c r="D291" s="113"/>
      <c r="E291" s="114"/>
      <c r="F291" s="112"/>
      <c r="G291" s="113"/>
      <c r="H291" s="111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</row>
    <row r="292" spans="1:19" x14ac:dyDescent="0.2">
      <c r="A292" s="111"/>
      <c r="B292" s="112"/>
      <c r="C292" s="111"/>
      <c r="D292" s="113"/>
      <c r="E292" s="114"/>
      <c r="F292" s="112"/>
      <c r="G292" s="113"/>
      <c r="H292" s="111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</row>
    <row r="293" spans="1:19" x14ac:dyDescent="0.2">
      <c r="A293" s="111"/>
      <c r="B293" s="112"/>
      <c r="C293" s="111"/>
      <c r="D293" s="113"/>
      <c r="E293" s="114"/>
      <c r="F293" s="112"/>
      <c r="G293" s="113"/>
      <c r="H293" s="111"/>
      <c r="I293" s="113"/>
      <c r="J293" s="113"/>
      <c r="K293" s="113"/>
      <c r="L293" s="113"/>
      <c r="M293" s="113"/>
      <c r="N293" s="113"/>
      <c r="O293" s="113"/>
      <c r="P293" s="113"/>
      <c r="Q293" s="113"/>
      <c r="R293" s="113"/>
      <c r="S293" s="113"/>
    </row>
    <row r="294" spans="1:19" x14ac:dyDescent="0.2">
      <c r="A294" s="111"/>
      <c r="B294" s="112"/>
      <c r="C294" s="111"/>
      <c r="D294" s="113"/>
      <c r="E294" s="114"/>
      <c r="F294" s="112"/>
      <c r="G294" s="113"/>
      <c r="H294" s="111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</row>
    <row r="295" spans="1:19" x14ac:dyDescent="0.2">
      <c r="A295" s="111"/>
      <c r="B295" s="112"/>
      <c r="C295" s="111"/>
      <c r="D295" s="113"/>
      <c r="E295" s="114"/>
      <c r="F295" s="112"/>
      <c r="G295" s="113"/>
      <c r="H295" s="111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</row>
    <row r="296" spans="1:19" x14ac:dyDescent="0.2">
      <c r="A296" s="111"/>
      <c r="B296" s="112"/>
      <c r="C296" s="111"/>
      <c r="D296" s="113"/>
      <c r="E296" s="114"/>
      <c r="F296" s="112"/>
      <c r="G296" s="113"/>
      <c r="H296" s="111"/>
      <c r="I296" s="113"/>
      <c r="J296" s="113"/>
      <c r="K296" s="113"/>
      <c r="L296" s="113"/>
      <c r="M296" s="113"/>
      <c r="N296" s="113"/>
      <c r="O296" s="113"/>
      <c r="P296" s="113"/>
      <c r="Q296" s="113"/>
      <c r="R296" s="113"/>
      <c r="S296" s="113"/>
    </row>
    <row r="297" spans="1:19" x14ac:dyDescent="0.2">
      <c r="A297" s="111"/>
      <c r="B297" s="112"/>
      <c r="C297" s="111"/>
      <c r="D297" s="113"/>
      <c r="E297" s="114"/>
      <c r="F297" s="112"/>
      <c r="G297" s="113"/>
      <c r="H297" s="111"/>
      <c r="I297" s="113"/>
      <c r="J297" s="113"/>
      <c r="K297" s="113"/>
      <c r="L297" s="113"/>
      <c r="M297" s="113"/>
      <c r="N297" s="113"/>
      <c r="O297" s="113"/>
      <c r="P297" s="113"/>
      <c r="Q297" s="113"/>
      <c r="R297" s="113"/>
      <c r="S297" s="113"/>
    </row>
    <row r="298" spans="1:19" x14ac:dyDescent="0.2">
      <c r="A298" s="111"/>
      <c r="B298" s="112"/>
      <c r="C298" s="111"/>
      <c r="D298" s="113"/>
      <c r="E298" s="114"/>
      <c r="F298" s="112"/>
      <c r="G298" s="113"/>
      <c r="H298" s="111"/>
      <c r="I298" s="113"/>
      <c r="J298" s="113"/>
      <c r="K298" s="113"/>
      <c r="L298" s="113"/>
      <c r="M298" s="113"/>
      <c r="N298" s="113"/>
      <c r="O298" s="113"/>
      <c r="P298" s="113"/>
      <c r="Q298" s="113"/>
      <c r="R298" s="113"/>
      <c r="S298" s="113"/>
    </row>
    <row r="299" spans="1:19" x14ac:dyDescent="0.2">
      <c r="A299" s="111"/>
      <c r="B299" s="112"/>
      <c r="C299" s="111"/>
      <c r="D299" s="113"/>
      <c r="E299" s="114"/>
      <c r="F299" s="112"/>
      <c r="G299" s="113"/>
      <c r="H299" s="111"/>
      <c r="I299" s="113"/>
      <c r="J299" s="113"/>
      <c r="K299" s="113"/>
      <c r="L299" s="113"/>
      <c r="M299" s="113"/>
      <c r="N299" s="113"/>
      <c r="O299" s="113"/>
      <c r="P299" s="113"/>
      <c r="Q299" s="113"/>
      <c r="R299" s="113"/>
      <c r="S299" s="113"/>
    </row>
    <row r="300" spans="1:19" x14ac:dyDescent="0.2">
      <c r="A300" s="111"/>
      <c r="B300" s="112"/>
      <c r="C300" s="111"/>
      <c r="D300" s="113"/>
      <c r="E300" s="114"/>
      <c r="F300" s="112"/>
      <c r="G300" s="113"/>
      <c r="H300" s="111"/>
      <c r="I300" s="113"/>
      <c r="J300" s="113"/>
      <c r="K300" s="113"/>
      <c r="L300" s="113"/>
      <c r="M300" s="113"/>
      <c r="N300" s="113"/>
      <c r="O300" s="113"/>
      <c r="P300" s="113"/>
      <c r="Q300" s="113"/>
      <c r="R300" s="113"/>
      <c r="S300" s="113"/>
    </row>
    <row r="301" spans="1:19" x14ac:dyDescent="0.2">
      <c r="A301" s="111"/>
      <c r="B301" s="112"/>
      <c r="C301" s="111"/>
      <c r="D301" s="113"/>
      <c r="E301" s="114"/>
      <c r="F301" s="112"/>
      <c r="G301" s="113"/>
      <c r="H301" s="111"/>
      <c r="I301" s="113"/>
      <c r="J301" s="113"/>
      <c r="K301" s="113"/>
      <c r="L301" s="113"/>
      <c r="M301" s="113"/>
      <c r="N301" s="113"/>
      <c r="O301" s="113"/>
      <c r="P301" s="113"/>
      <c r="Q301" s="113"/>
      <c r="R301" s="113"/>
      <c r="S301" s="113"/>
    </row>
    <row r="302" spans="1:19" x14ac:dyDescent="0.2">
      <c r="A302" s="111"/>
      <c r="B302" s="112"/>
      <c r="C302" s="111"/>
      <c r="D302" s="113"/>
      <c r="E302" s="114"/>
      <c r="F302" s="112"/>
      <c r="G302" s="113"/>
      <c r="H302" s="111"/>
      <c r="I302" s="113"/>
      <c r="J302" s="113"/>
      <c r="K302" s="113"/>
      <c r="L302" s="113"/>
      <c r="M302" s="113"/>
      <c r="N302" s="113"/>
      <c r="O302" s="113"/>
      <c r="P302" s="113"/>
      <c r="Q302" s="113"/>
      <c r="R302" s="113"/>
      <c r="S302" s="113"/>
    </row>
    <row r="303" spans="1:19" x14ac:dyDescent="0.2">
      <c r="A303" s="111"/>
      <c r="B303" s="112"/>
      <c r="C303" s="111"/>
      <c r="D303" s="113"/>
      <c r="E303" s="114"/>
      <c r="F303" s="112"/>
      <c r="G303" s="113"/>
      <c r="H303" s="111"/>
      <c r="I303" s="113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</row>
    <row r="304" spans="1:19" x14ac:dyDescent="0.2">
      <c r="A304" s="111"/>
      <c r="B304" s="112"/>
      <c r="C304" s="111"/>
      <c r="D304" s="113"/>
      <c r="E304" s="114"/>
      <c r="F304" s="112"/>
      <c r="G304" s="113"/>
      <c r="H304" s="111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</row>
    <row r="305" spans="1:19" x14ac:dyDescent="0.2">
      <c r="A305" s="111"/>
      <c r="B305" s="112"/>
      <c r="C305" s="111"/>
      <c r="D305" s="113"/>
      <c r="E305" s="114"/>
      <c r="F305" s="112"/>
      <c r="G305" s="113"/>
      <c r="H305" s="111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</row>
    <row r="306" spans="1:19" x14ac:dyDescent="0.2">
      <c r="A306" s="111"/>
      <c r="B306" s="112"/>
      <c r="C306" s="111"/>
      <c r="D306" s="113"/>
      <c r="E306" s="114"/>
      <c r="F306" s="112"/>
      <c r="G306" s="113"/>
      <c r="H306" s="111"/>
      <c r="I306" s="113"/>
      <c r="J306" s="113"/>
      <c r="K306" s="113"/>
      <c r="L306" s="113"/>
      <c r="M306" s="113"/>
      <c r="N306" s="113"/>
      <c r="O306" s="113"/>
      <c r="P306" s="113"/>
      <c r="Q306" s="113"/>
      <c r="R306" s="113"/>
      <c r="S306" s="113"/>
    </row>
    <row r="307" spans="1:19" x14ac:dyDescent="0.2">
      <c r="A307" s="111"/>
      <c r="B307" s="112"/>
      <c r="C307" s="111"/>
      <c r="D307" s="113"/>
      <c r="E307" s="114"/>
      <c r="F307" s="112"/>
      <c r="G307" s="113"/>
      <c r="H307" s="111"/>
      <c r="I307" s="113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</row>
    <row r="308" spans="1:19" x14ac:dyDescent="0.2">
      <c r="A308" s="111"/>
      <c r="B308" s="112"/>
      <c r="C308" s="111"/>
      <c r="D308" s="113"/>
      <c r="E308" s="114"/>
      <c r="F308" s="112"/>
      <c r="G308" s="113"/>
      <c r="H308" s="111"/>
      <c r="I308" s="113"/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</row>
    <row r="309" spans="1:19" x14ac:dyDescent="0.2">
      <c r="A309" s="111"/>
      <c r="B309" s="112"/>
      <c r="C309" s="111"/>
      <c r="D309" s="113"/>
      <c r="E309" s="114"/>
      <c r="F309" s="112"/>
      <c r="G309" s="113"/>
      <c r="H309" s="111"/>
      <c r="I309" s="113"/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</row>
    <row r="310" spans="1:19" x14ac:dyDescent="0.2">
      <c r="A310" s="111"/>
      <c r="B310" s="112"/>
      <c r="C310" s="111"/>
      <c r="D310" s="113"/>
      <c r="E310" s="114"/>
      <c r="F310" s="112"/>
      <c r="G310" s="113"/>
      <c r="H310" s="111"/>
      <c r="I310" s="113"/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</row>
    <row r="311" spans="1:19" x14ac:dyDescent="0.2">
      <c r="A311" s="111"/>
      <c r="B311" s="112"/>
      <c r="C311" s="111"/>
      <c r="D311" s="113"/>
      <c r="E311" s="114"/>
      <c r="F311" s="112"/>
      <c r="G311" s="113"/>
      <c r="H311" s="111"/>
      <c r="I311" s="113"/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</row>
    <row r="312" spans="1:19" x14ac:dyDescent="0.2">
      <c r="A312" s="111"/>
      <c r="B312" s="112"/>
      <c r="C312" s="111"/>
      <c r="D312" s="113"/>
      <c r="E312" s="114"/>
      <c r="F312" s="112"/>
      <c r="G312" s="113"/>
      <c r="H312" s="111"/>
      <c r="I312" s="113"/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</row>
    <row r="313" spans="1:19" x14ac:dyDescent="0.2">
      <c r="A313" s="111"/>
      <c r="B313" s="112"/>
      <c r="C313" s="111"/>
      <c r="D313" s="113"/>
      <c r="E313" s="114"/>
      <c r="F313" s="112"/>
      <c r="G313" s="113"/>
      <c r="H313" s="111"/>
      <c r="I313" s="113"/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</row>
    <row r="314" spans="1:19" x14ac:dyDescent="0.2">
      <c r="A314" s="111"/>
      <c r="B314" s="112"/>
      <c r="C314" s="111"/>
      <c r="D314" s="113"/>
      <c r="E314" s="114"/>
      <c r="F314" s="112"/>
      <c r="G314" s="113"/>
      <c r="H314" s="111"/>
      <c r="I314" s="113"/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</row>
    <row r="315" spans="1:19" x14ac:dyDescent="0.2">
      <c r="A315" s="111"/>
      <c r="B315" s="112"/>
      <c r="C315" s="111"/>
      <c r="D315" s="113"/>
      <c r="E315" s="114"/>
      <c r="F315" s="112"/>
      <c r="G315" s="113"/>
      <c r="H315" s="111"/>
      <c r="I315" s="113"/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</row>
    <row r="316" spans="1:19" x14ac:dyDescent="0.2">
      <c r="A316" s="111"/>
      <c r="B316" s="112"/>
      <c r="C316" s="111"/>
      <c r="D316" s="113"/>
      <c r="E316" s="114"/>
      <c r="F316" s="112"/>
      <c r="G316" s="113"/>
      <c r="H316" s="111"/>
      <c r="I316" s="113"/>
      <c r="J316" s="113"/>
      <c r="K316" s="113"/>
      <c r="L316" s="113"/>
      <c r="M316" s="113"/>
      <c r="N316" s="113"/>
      <c r="O316" s="113"/>
      <c r="P316" s="113"/>
      <c r="Q316" s="113"/>
      <c r="R316" s="113"/>
      <c r="S316" s="113"/>
    </row>
    <row r="317" spans="1:19" x14ac:dyDescent="0.2">
      <c r="A317" s="111"/>
      <c r="B317" s="112"/>
      <c r="C317" s="111"/>
      <c r="D317" s="113"/>
      <c r="E317" s="114"/>
      <c r="F317" s="112"/>
      <c r="G317" s="113"/>
      <c r="H317" s="111"/>
      <c r="I317" s="113"/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</row>
    <row r="318" spans="1:19" x14ac:dyDescent="0.2">
      <c r="A318" s="111"/>
      <c r="B318" s="112"/>
      <c r="C318" s="111"/>
      <c r="D318" s="113"/>
      <c r="E318" s="114"/>
      <c r="F318" s="112"/>
      <c r="G318" s="113"/>
      <c r="H318" s="111"/>
      <c r="I318" s="113"/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</row>
    <row r="319" spans="1:19" x14ac:dyDescent="0.2">
      <c r="A319" s="111"/>
      <c r="B319" s="112"/>
      <c r="C319" s="111"/>
      <c r="D319" s="113"/>
      <c r="E319" s="114"/>
      <c r="F319" s="112"/>
      <c r="G319" s="113"/>
      <c r="H319" s="111"/>
      <c r="I319" s="113"/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</row>
    <row r="320" spans="1:19" x14ac:dyDescent="0.2">
      <c r="A320" s="111"/>
      <c r="B320" s="112"/>
      <c r="C320" s="111"/>
      <c r="D320" s="113"/>
      <c r="E320" s="114"/>
      <c r="F320" s="112"/>
      <c r="G320" s="113"/>
      <c r="H320" s="111"/>
      <c r="I320" s="113"/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</row>
    <row r="321" spans="1:19" x14ac:dyDescent="0.2">
      <c r="A321" s="111"/>
      <c r="B321" s="112"/>
      <c r="C321" s="111"/>
      <c r="D321" s="113"/>
      <c r="E321" s="114"/>
      <c r="F321" s="112"/>
      <c r="G321" s="113"/>
      <c r="H321" s="111"/>
      <c r="I321" s="113"/>
      <c r="J321" s="113"/>
      <c r="K321" s="113"/>
      <c r="L321" s="113"/>
      <c r="M321" s="113"/>
      <c r="N321" s="113"/>
      <c r="O321" s="113"/>
      <c r="P321" s="113"/>
      <c r="Q321" s="113"/>
      <c r="R321" s="113"/>
      <c r="S321" s="113"/>
    </row>
    <row r="322" spans="1:19" x14ac:dyDescent="0.2">
      <c r="A322" s="111"/>
      <c r="B322" s="112"/>
      <c r="C322" s="111"/>
      <c r="D322" s="113"/>
      <c r="E322" s="114"/>
      <c r="F322" s="112"/>
      <c r="G322" s="113"/>
      <c r="H322" s="111"/>
      <c r="I322" s="113"/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</row>
    <row r="323" spans="1:19" x14ac:dyDescent="0.2">
      <c r="A323" s="111"/>
      <c r="B323" s="112"/>
      <c r="C323" s="111"/>
      <c r="D323" s="113"/>
      <c r="E323" s="114"/>
      <c r="F323" s="112"/>
      <c r="G323" s="113"/>
      <c r="H323" s="111"/>
      <c r="I323" s="113"/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</row>
    <row r="324" spans="1:19" x14ac:dyDescent="0.2">
      <c r="A324" s="111"/>
      <c r="B324" s="112"/>
      <c r="C324" s="111"/>
      <c r="D324" s="113"/>
      <c r="E324" s="114"/>
      <c r="F324" s="112"/>
      <c r="G324" s="113"/>
      <c r="H324" s="111"/>
      <c r="I324" s="113"/>
      <c r="J324" s="113"/>
      <c r="K324" s="113"/>
      <c r="L324" s="113"/>
      <c r="M324" s="113"/>
      <c r="N324" s="113"/>
      <c r="O324" s="113"/>
      <c r="P324" s="113"/>
      <c r="Q324" s="113"/>
      <c r="R324" s="113"/>
      <c r="S324" s="113"/>
    </row>
    <row r="325" spans="1:19" x14ac:dyDescent="0.2">
      <c r="A325" s="111"/>
      <c r="B325" s="112"/>
      <c r="C325" s="111"/>
      <c r="D325" s="113"/>
      <c r="E325" s="114"/>
      <c r="F325" s="112"/>
      <c r="G325" s="113"/>
      <c r="H325" s="111"/>
      <c r="I325" s="113"/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</row>
    <row r="326" spans="1:19" x14ac:dyDescent="0.2">
      <c r="A326" s="111"/>
      <c r="B326" s="112"/>
      <c r="C326" s="111"/>
      <c r="D326" s="113"/>
      <c r="E326" s="114"/>
      <c r="F326" s="112"/>
      <c r="G326" s="113"/>
      <c r="H326" s="111"/>
      <c r="I326" s="113"/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</row>
    <row r="327" spans="1:19" x14ac:dyDescent="0.2">
      <c r="A327" s="111"/>
      <c r="B327" s="112"/>
      <c r="C327" s="111"/>
      <c r="D327" s="113"/>
      <c r="E327" s="114"/>
      <c r="F327" s="112"/>
      <c r="G327" s="113"/>
      <c r="H327" s="111"/>
      <c r="I327" s="113"/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</row>
    <row r="328" spans="1:19" x14ac:dyDescent="0.2">
      <c r="A328" s="111"/>
      <c r="B328" s="112"/>
      <c r="C328" s="111"/>
      <c r="D328" s="113"/>
      <c r="E328" s="114"/>
      <c r="F328" s="112"/>
      <c r="G328" s="113"/>
      <c r="H328" s="111"/>
      <c r="I328" s="113"/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</row>
    <row r="329" spans="1:19" x14ac:dyDescent="0.2">
      <c r="A329" s="111"/>
      <c r="B329" s="112"/>
      <c r="C329" s="111"/>
      <c r="D329" s="113"/>
      <c r="E329" s="114"/>
      <c r="F329" s="112"/>
      <c r="G329" s="113"/>
      <c r="H329" s="111"/>
      <c r="I329" s="113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</row>
    <row r="330" spans="1:19" x14ac:dyDescent="0.2">
      <c r="A330" s="111"/>
      <c r="B330" s="112"/>
      <c r="C330" s="111"/>
      <c r="D330" s="113"/>
      <c r="E330" s="114"/>
      <c r="F330" s="112"/>
      <c r="G330" s="113"/>
      <c r="H330" s="111"/>
      <c r="I330" s="113"/>
      <c r="J330" s="113"/>
      <c r="K330" s="113"/>
      <c r="L330" s="113"/>
      <c r="M330" s="113"/>
      <c r="N330" s="113"/>
      <c r="O330" s="113"/>
      <c r="P330" s="113"/>
      <c r="Q330" s="113"/>
      <c r="R330" s="113"/>
      <c r="S330" s="113"/>
    </row>
    <row r="331" spans="1:19" x14ac:dyDescent="0.2">
      <c r="A331" s="111"/>
      <c r="B331" s="112"/>
      <c r="C331" s="111"/>
      <c r="D331" s="113"/>
      <c r="E331" s="114"/>
      <c r="F331" s="112"/>
      <c r="G331" s="113"/>
      <c r="H331" s="111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</row>
    <row r="332" spans="1:19" x14ac:dyDescent="0.2">
      <c r="A332" s="111"/>
      <c r="B332" s="112"/>
      <c r="C332" s="111"/>
      <c r="D332" s="113"/>
      <c r="E332" s="114"/>
      <c r="F332" s="112"/>
      <c r="G332" s="113"/>
      <c r="H332" s="111"/>
      <c r="I332" s="113"/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</row>
    <row r="333" spans="1:19" x14ac:dyDescent="0.2">
      <c r="A333" s="111"/>
      <c r="B333" s="112"/>
      <c r="C333" s="111"/>
      <c r="D333" s="113"/>
      <c r="E333" s="114"/>
      <c r="F333" s="112"/>
      <c r="G333" s="113"/>
      <c r="H333" s="111"/>
      <c r="I333" s="113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</row>
    <row r="334" spans="1:19" x14ac:dyDescent="0.2">
      <c r="A334" s="111"/>
      <c r="B334" s="112"/>
      <c r="C334" s="111"/>
      <c r="D334" s="113"/>
      <c r="E334" s="114"/>
      <c r="F334" s="112"/>
      <c r="G334" s="113"/>
      <c r="H334" s="111"/>
      <c r="I334" s="113"/>
      <c r="J334" s="113"/>
      <c r="K334" s="113"/>
      <c r="L334" s="113"/>
      <c r="M334" s="113"/>
      <c r="N334" s="113"/>
      <c r="O334" s="113"/>
      <c r="P334" s="113"/>
      <c r="Q334" s="113"/>
      <c r="R334" s="113"/>
      <c r="S334" s="113"/>
    </row>
    <row r="335" spans="1:19" x14ac:dyDescent="0.2">
      <c r="A335" s="111"/>
      <c r="B335" s="112"/>
      <c r="C335" s="111"/>
      <c r="D335" s="113"/>
      <c r="E335" s="114"/>
      <c r="F335" s="112"/>
      <c r="G335" s="113"/>
      <c r="H335" s="111"/>
      <c r="I335" s="113"/>
      <c r="J335" s="113"/>
      <c r="K335" s="113"/>
      <c r="L335" s="113"/>
      <c r="M335" s="113"/>
      <c r="N335" s="113"/>
      <c r="O335" s="113"/>
      <c r="P335" s="113"/>
      <c r="Q335" s="113"/>
      <c r="R335" s="113"/>
      <c r="S335" s="113"/>
    </row>
    <row r="336" spans="1:19" x14ac:dyDescent="0.2">
      <c r="A336" s="111"/>
      <c r="B336" s="112"/>
      <c r="C336" s="111"/>
      <c r="D336" s="113"/>
      <c r="E336" s="114"/>
      <c r="F336" s="112"/>
      <c r="G336" s="113"/>
      <c r="H336" s="111"/>
      <c r="I336" s="113"/>
      <c r="J336" s="113"/>
      <c r="K336" s="113"/>
      <c r="L336" s="113"/>
      <c r="M336" s="113"/>
      <c r="N336" s="113"/>
      <c r="O336" s="113"/>
      <c r="P336" s="113"/>
      <c r="Q336" s="113"/>
      <c r="R336" s="113"/>
      <c r="S336" s="113"/>
    </row>
    <row r="337" spans="1:19" x14ac:dyDescent="0.2">
      <c r="A337" s="111"/>
      <c r="B337" s="112"/>
      <c r="C337" s="111"/>
      <c r="D337" s="113"/>
      <c r="E337" s="114"/>
      <c r="F337" s="112"/>
      <c r="G337" s="113"/>
      <c r="H337" s="111"/>
      <c r="I337" s="113"/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</row>
    <row r="338" spans="1:19" x14ac:dyDescent="0.2">
      <c r="A338" s="111"/>
      <c r="B338" s="112"/>
      <c r="C338" s="111"/>
      <c r="D338" s="113"/>
      <c r="E338" s="114"/>
      <c r="F338" s="112"/>
      <c r="G338" s="113"/>
      <c r="H338" s="111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</row>
    <row r="339" spans="1:19" x14ac:dyDescent="0.2">
      <c r="A339" s="111"/>
      <c r="B339" s="112"/>
      <c r="C339" s="111"/>
      <c r="D339" s="113"/>
      <c r="E339" s="114"/>
      <c r="F339" s="112"/>
      <c r="G339" s="113"/>
      <c r="H339" s="111"/>
      <c r="I339" s="113"/>
      <c r="J339" s="113"/>
      <c r="K339" s="113"/>
      <c r="L339" s="113"/>
      <c r="M339" s="113"/>
      <c r="N339" s="113"/>
      <c r="O339" s="113"/>
      <c r="P339" s="113"/>
      <c r="Q339" s="113"/>
      <c r="R339" s="113"/>
      <c r="S339" s="113"/>
    </row>
    <row r="340" spans="1:19" x14ac:dyDescent="0.2">
      <c r="A340" s="111"/>
      <c r="B340" s="112"/>
      <c r="C340" s="111"/>
      <c r="D340" s="113"/>
      <c r="E340" s="114"/>
      <c r="F340" s="112"/>
      <c r="G340" s="113"/>
      <c r="H340" s="111"/>
      <c r="I340" s="113"/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</row>
    <row r="341" spans="1:19" x14ac:dyDescent="0.2">
      <c r="A341" s="111"/>
      <c r="B341" s="112"/>
      <c r="C341" s="111"/>
      <c r="D341" s="113"/>
      <c r="E341" s="114"/>
      <c r="F341" s="112"/>
      <c r="G341" s="113"/>
      <c r="H341" s="111"/>
      <c r="I341" s="113"/>
      <c r="J341" s="113"/>
      <c r="K341" s="113"/>
      <c r="L341" s="113"/>
      <c r="M341" s="113"/>
      <c r="N341" s="113"/>
      <c r="O341" s="113"/>
      <c r="P341" s="113"/>
      <c r="Q341" s="113"/>
      <c r="R341" s="113"/>
      <c r="S341" s="113"/>
    </row>
    <row r="342" spans="1:19" x14ac:dyDescent="0.2">
      <c r="A342" s="111"/>
      <c r="B342" s="112"/>
      <c r="C342" s="111"/>
      <c r="D342" s="113"/>
      <c r="E342" s="114"/>
      <c r="F342" s="112"/>
      <c r="G342" s="113"/>
      <c r="H342" s="111"/>
      <c r="I342" s="113"/>
      <c r="J342" s="113"/>
      <c r="K342" s="113"/>
      <c r="L342" s="113"/>
      <c r="M342" s="113"/>
      <c r="N342" s="113"/>
      <c r="O342" s="113"/>
      <c r="P342" s="113"/>
      <c r="Q342" s="113"/>
      <c r="R342" s="113"/>
      <c r="S342" s="113"/>
    </row>
    <row r="343" spans="1:19" x14ac:dyDescent="0.2">
      <c r="A343" s="111"/>
      <c r="B343" s="112"/>
      <c r="C343" s="111"/>
      <c r="D343" s="113"/>
      <c r="E343" s="114"/>
      <c r="F343" s="112"/>
      <c r="G343" s="113"/>
      <c r="H343" s="111"/>
      <c r="I343" s="113"/>
      <c r="J343" s="113"/>
      <c r="K343" s="113"/>
      <c r="L343" s="113"/>
      <c r="M343" s="113"/>
      <c r="N343" s="113"/>
      <c r="O343" s="113"/>
      <c r="P343" s="113"/>
      <c r="Q343" s="113"/>
      <c r="R343" s="113"/>
      <c r="S343" s="113"/>
    </row>
    <row r="344" spans="1:19" x14ac:dyDescent="0.2">
      <c r="A344" s="111"/>
      <c r="B344" s="112"/>
      <c r="C344" s="111"/>
      <c r="D344" s="113"/>
      <c r="E344" s="114"/>
      <c r="F344" s="112"/>
      <c r="G344" s="113"/>
      <c r="H344" s="111"/>
      <c r="I344" s="113"/>
      <c r="J344" s="113"/>
      <c r="K344" s="113"/>
      <c r="L344" s="113"/>
      <c r="M344" s="113"/>
      <c r="N344" s="113"/>
      <c r="O344" s="113"/>
      <c r="P344" s="113"/>
      <c r="Q344" s="113"/>
      <c r="R344" s="113"/>
      <c r="S344" s="113"/>
    </row>
    <row r="345" spans="1:19" x14ac:dyDescent="0.2">
      <c r="A345" s="111"/>
      <c r="B345" s="112"/>
      <c r="C345" s="111"/>
      <c r="D345" s="113"/>
      <c r="E345" s="114"/>
      <c r="F345" s="112"/>
      <c r="G345" s="113"/>
      <c r="H345" s="111"/>
      <c r="I345" s="113"/>
      <c r="J345" s="113"/>
      <c r="K345" s="113"/>
      <c r="L345" s="113"/>
      <c r="M345" s="113"/>
      <c r="N345" s="113"/>
      <c r="O345" s="113"/>
      <c r="P345" s="113"/>
      <c r="Q345" s="113"/>
      <c r="R345" s="113"/>
      <c r="S345" s="113"/>
    </row>
    <row r="346" spans="1:19" x14ac:dyDescent="0.2">
      <c r="A346" s="111"/>
      <c r="B346" s="112"/>
      <c r="C346" s="111"/>
      <c r="D346" s="113"/>
      <c r="E346" s="114"/>
      <c r="F346" s="112"/>
      <c r="G346" s="113"/>
      <c r="H346" s="111"/>
      <c r="I346" s="113"/>
      <c r="J346" s="113"/>
      <c r="K346" s="113"/>
      <c r="L346" s="113"/>
      <c r="M346" s="113"/>
      <c r="N346" s="113"/>
      <c r="O346" s="113"/>
      <c r="P346" s="113"/>
      <c r="Q346" s="113"/>
      <c r="R346" s="113"/>
      <c r="S346" s="113"/>
    </row>
    <row r="347" spans="1:19" x14ac:dyDescent="0.2">
      <c r="A347" s="111"/>
      <c r="B347" s="112"/>
      <c r="C347" s="111"/>
      <c r="D347" s="113"/>
      <c r="E347" s="114"/>
      <c r="F347" s="112"/>
      <c r="G347" s="113"/>
      <c r="H347" s="111"/>
      <c r="I347" s="113"/>
      <c r="J347" s="113"/>
      <c r="K347" s="113"/>
      <c r="L347" s="113"/>
      <c r="M347" s="113"/>
      <c r="N347" s="113"/>
      <c r="O347" s="113"/>
      <c r="P347" s="113"/>
      <c r="Q347" s="113"/>
      <c r="R347" s="113"/>
      <c r="S347" s="113"/>
    </row>
    <row r="348" spans="1:19" x14ac:dyDescent="0.2">
      <c r="A348" s="111"/>
      <c r="B348" s="112"/>
      <c r="C348" s="111"/>
      <c r="D348" s="113"/>
      <c r="E348" s="114"/>
      <c r="F348" s="112"/>
      <c r="G348" s="113"/>
      <c r="H348" s="111"/>
      <c r="I348" s="113"/>
      <c r="J348" s="113"/>
      <c r="K348" s="113"/>
      <c r="L348" s="113"/>
      <c r="M348" s="113"/>
      <c r="N348" s="113"/>
      <c r="O348" s="113"/>
      <c r="P348" s="113"/>
      <c r="Q348" s="113"/>
      <c r="R348" s="113"/>
      <c r="S348" s="113"/>
    </row>
    <row r="349" spans="1:19" x14ac:dyDescent="0.2">
      <c r="A349" s="111"/>
      <c r="B349" s="112"/>
      <c r="C349" s="111"/>
      <c r="D349" s="113"/>
      <c r="E349" s="114"/>
      <c r="F349" s="112"/>
      <c r="G349" s="113"/>
      <c r="H349" s="111"/>
      <c r="I349" s="113"/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</row>
    <row r="350" spans="1:19" x14ac:dyDescent="0.2">
      <c r="A350" s="111"/>
      <c r="B350" s="112"/>
      <c r="C350" s="111"/>
      <c r="D350" s="113"/>
      <c r="E350" s="114"/>
      <c r="F350" s="112"/>
      <c r="G350" s="113"/>
      <c r="H350" s="111"/>
      <c r="I350" s="113"/>
      <c r="J350" s="113"/>
      <c r="K350" s="113"/>
      <c r="L350" s="113"/>
      <c r="M350" s="113"/>
      <c r="N350" s="113"/>
      <c r="O350" s="113"/>
      <c r="P350" s="113"/>
      <c r="Q350" s="113"/>
      <c r="R350" s="113"/>
      <c r="S350" s="113"/>
    </row>
    <row r="351" spans="1:19" x14ac:dyDescent="0.2">
      <c r="A351" s="111"/>
      <c r="B351" s="112"/>
      <c r="C351" s="111"/>
      <c r="D351" s="113"/>
      <c r="E351" s="114"/>
      <c r="F351" s="112"/>
      <c r="G351" s="113"/>
      <c r="H351" s="111"/>
      <c r="I351" s="113"/>
      <c r="J351" s="113"/>
      <c r="K351" s="113"/>
      <c r="L351" s="113"/>
      <c r="M351" s="113"/>
      <c r="N351" s="113"/>
      <c r="O351" s="113"/>
      <c r="P351" s="113"/>
      <c r="Q351" s="113"/>
      <c r="R351" s="113"/>
      <c r="S351" s="113"/>
    </row>
    <row r="352" spans="1:19" x14ac:dyDescent="0.2">
      <c r="A352" s="111"/>
      <c r="B352" s="112"/>
      <c r="C352" s="111"/>
      <c r="D352" s="113"/>
      <c r="E352" s="113"/>
      <c r="F352" s="112"/>
      <c r="G352" s="113"/>
      <c r="H352" s="111"/>
      <c r="I352" s="113"/>
      <c r="J352" s="113"/>
      <c r="K352" s="113"/>
      <c r="L352" s="113"/>
      <c r="M352" s="113"/>
      <c r="N352" s="113"/>
      <c r="O352" s="113"/>
      <c r="P352" s="113"/>
      <c r="Q352" s="113"/>
      <c r="R352" s="113"/>
      <c r="S352" s="113"/>
    </row>
    <row r="353" spans="1:19" x14ac:dyDescent="0.2">
      <c r="A353" s="111"/>
      <c r="B353" s="112"/>
      <c r="C353" s="111"/>
      <c r="D353" s="113"/>
      <c r="E353" s="113"/>
      <c r="F353" s="112"/>
      <c r="G353" s="113"/>
      <c r="H353" s="111"/>
      <c r="I353" s="113"/>
      <c r="J353" s="113"/>
      <c r="K353" s="113"/>
      <c r="L353" s="113"/>
      <c r="M353" s="113"/>
      <c r="N353" s="113"/>
      <c r="O353" s="113"/>
      <c r="P353" s="113"/>
      <c r="Q353" s="113"/>
      <c r="R353" s="113"/>
      <c r="S353" s="113"/>
    </row>
    <row r="354" spans="1:19" x14ac:dyDescent="0.2">
      <c r="A354" s="111"/>
      <c r="B354" s="112"/>
      <c r="C354" s="111"/>
      <c r="D354" s="113"/>
      <c r="E354" s="113"/>
      <c r="F354" s="112"/>
      <c r="G354" s="113"/>
      <c r="H354" s="111"/>
      <c r="I354" s="113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</row>
    <row r="355" spans="1:19" x14ac:dyDescent="0.2">
      <c r="A355" s="111"/>
      <c r="B355" s="112"/>
      <c r="C355" s="111"/>
      <c r="D355" s="113"/>
      <c r="E355" s="113"/>
      <c r="F355" s="112"/>
      <c r="G355" s="113"/>
      <c r="H355" s="111"/>
      <c r="I355" s="113"/>
      <c r="J355" s="113"/>
      <c r="K355" s="113"/>
      <c r="L355" s="113"/>
      <c r="M355" s="113"/>
      <c r="N355" s="113"/>
      <c r="O355" s="113"/>
      <c r="P355" s="113"/>
      <c r="Q355" s="113"/>
      <c r="R355" s="113"/>
      <c r="S355" s="113"/>
    </row>
    <row r="356" spans="1:19" x14ac:dyDescent="0.2">
      <c r="A356" s="111"/>
      <c r="B356" s="112"/>
      <c r="C356" s="111"/>
      <c r="D356" s="113"/>
      <c r="E356" s="113"/>
      <c r="F356" s="112"/>
      <c r="G356" s="113"/>
      <c r="H356" s="111"/>
      <c r="I356" s="113"/>
      <c r="J356" s="113"/>
      <c r="K356" s="113"/>
      <c r="L356" s="113"/>
      <c r="M356" s="113"/>
      <c r="N356" s="113"/>
      <c r="O356" s="113"/>
      <c r="P356" s="113"/>
      <c r="Q356" s="113"/>
      <c r="R356" s="113"/>
      <c r="S356" s="113"/>
    </row>
    <row r="357" spans="1:19" x14ac:dyDescent="0.2">
      <c r="A357" s="111"/>
      <c r="B357" s="112"/>
      <c r="C357" s="111"/>
      <c r="D357" s="113"/>
      <c r="E357" s="113"/>
      <c r="F357" s="112"/>
      <c r="G357" s="113"/>
      <c r="H357" s="111"/>
      <c r="I357" s="113"/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</row>
    <row r="358" spans="1:19" x14ac:dyDescent="0.2">
      <c r="A358" s="111"/>
      <c r="B358" s="112"/>
      <c r="C358" s="111"/>
      <c r="D358" s="113"/>
      <c r="E358" s="113"/>
      <c r="F358" s="112"/>
      <c r="G358" s="113"/>
      <c r="H358" s="111"/>
      <c r="I358" s="113"/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</row>
    <row r="359" spans="1:19" x14ac:dyDescent="0.2">
      <c r="A359" s="111"/>
      <c r="B359" s="112"/>
      <c r="C359" s="111"/>
      <c r="D359" s="113"/>
      <c r="E359" s="113"/>
      <c r="F359" s="112"/>
      <c r="G359" s="113"/>
      <c r="H359" s="111"/>
      <c r="I359" s="113"/>
      <c r="J359" s="113"/>
      <c r="K359" s="113"/>
      <c r="L359" s="113"/>
      <c r="M359" s="113"/>
      <c r="N359" s="113"/>
      <c r="O359" s="113"/>
      <c r="P359" s="113"/>
      <c r="Q359" s="113"/>
      <c r="R359" s="113"/>
      <c r="S359" s="113"/>
    </row>
    <row r="360" spans="1:19" x14ac:dyDescent="0.2">
      <c r="A360" s="111"/>
      <c r="B360" s="112"/>
      <c r="C360" s="111"/>
      <c r="D360" s="113"/>
      <c r="E360" s="113"/>
      <c r="F360" s="112"/>
      <c r="G360" s="113"/>
      <c r="H360" s="111"/>
      <c r="I360" s="113"/>
      <c r="J360" s="113"/>
      <c r="K360" s="113"/>
      <c r="L360" s="113"/>
      <c r="M360" s="113"/>
      <c r="N360" s="113"/>
      <c r="O360" s="113"/>
      <c r="P360" s="113"/>
      <c r="Q360" s="113"/>
      <c r="R360" s="113"/>
      <c r="S360" s="113"/>
    </row>
    <row r="361" spans="1:19" x14ac:dyDescent="0.2">
      <c r="A361" s="111"/>
      <c r="B361" s="112"/>
      <c r="C361" s="111"/>
      <c r="D361" s="113"/>
      <c r="E361" s="113"/>
      <c r="F361" s="112"/>
      <c r="G361" s="113"/>
      <c r="H361" s="111"/>
      <c r="I361" s="113"/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</row>
    <row r="362" spans="1:19" x14ac:dyDescent="0.2">
      <c r="A362" s="111"/>
      <c r="B362" s="112"/>
      <c r="C362" s="111"/>
      <c r="D362" s="113"/>
      <c r="E362" s="113"/>
      <c r="F362" s="112"/>
      <c r="G362" s="113"/>
      <c r="H362" s="111"/>
      <c r="I362" s="113"/>
      <c r="J362" s="113"/>
      <c r="K362" s="113"/>
      <c r="L362" s="113"/>
      <c r="M362" s="113"/>
      <c r="N362" s="113"/>
      <c r="O362" s="113"/>
      <c r="P362" s="113"/>
      <c r="Q362" s="113"/>
      <c r="R362" s="113"/>
      <c r="S362" s="113"/>
    </row>
    <row r="363" spans="1:19" x14ac:dyDescent="0.2">
      <c r="A363" s="111"/>
      <c r="B363" s="112"/>
      <c r="C363" s="111"/>
      <c r="D363" s="113"/>
      <c r="E363" s="113"/>
      <c r="F363" s="112"/>
      <c r="G363" s="113"/>
      <c r="H363" s="111"/>
      <c r="I363" s="113"/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</row>
    <row r="364" spans="1:19" x14ac:dyDescent="0.2">
      <c r="A364" s="111"/>
      <c r="B364" s="112"/>
      <c r="C364" s="111"/>
      <c r="D364" s="113"/>
      <c r="E364" s="113"/>
      <c r="F364" s="112"/>
      <c r="G364" s="113"/>
      <c r="H364" s="111"/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</row>
    <row r="365" spans="1:19" x14ac:dyDescent="0.2">
      <c r="A365" s="111"/>
      <c r="B365" s="112"/>
      <c r="C365" s="111"/>
      <c r="D365" s="113"/>
      <c r="E365" s="113"/>
      <c r="F365" s="112"/>
      <c r="G365" s="113"/>
      <c r="H365" s="111"/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</row>
    <row r="366" spans="1:19" x14ac:dyDescent="0.2">
      <c r="A366" s="111"/>
      <c r="B366" s="112"/>
      <c r="C366" s="111"/>
      <c r="D366" s="113"/>
      <c r="E366" s="113"/>
      <c r="F366" s="112"/>
      <c r="G366" s="113"/>
      <c r="H366" s="111"/>
      <c r="I366" s="113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</row>
    <row r="367" spans="1:19" x14ac:dyDescent="0.2">
      <c r="A367" s="111"/>
      <c r="B367" s="112"/>
      <c r="C367" s="111"/>
      <c r="D367" s="113"/>
      <c r="E367" s="113"/>
      <c r="F367" s="112"/>
      <c r="G367" s="113"/>
      <c r="H367" s="111"/>
      <c r="I367" s="113"/>
      <c r="J367" s="113"/>
      <c r="K367" s="113"/>
      <c r="L367" s="113"/>
      <c r="M367" s="113"/>
      <c r="N367" s="113"/>
      <c r="O367" s="113"/>
      <c r="P367" s="113"/>
      <c r="Q367" s="113"/>
      <c r="R367" s="113"/>
      <c r="S367" s="113"/>
    </row>
    <row r="368" spans="1:19" x14ac:dyDescent="0.2">
      <c r="A368" s="111"/>
      <c r="B368" s="112"/>
      <c r="C368" s="111"/>
      <c r="D368" s="113"/>
      <c r="E368" s="113"/>
      <c r="F368" s="112"/>
      <c r="G368" s="113"/>
      <c r="H368" s="111"/>
      <c r="I368" s="113"/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</row>
    <row r="369" spans="1:19" x14ac:dyDescent="0.2">
      <c r="A369" s="111"/>
      <c r="B369" s="112"/>
      <c r="C369" s="111"/>
      <c r="D369" s="113"/>
      <c r="E369" s="113"/>
      <c r="F369" s="112"/>
      <c r="G369" s="113"/>
      <c r="H369" s="111"/>
      <c r="I369" s="113"/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</row>
    <row r="370" spans="1:19" x14ac:dyDescent="0.2">
      <c r="A370" s="111"/>
      <c r="B370" s="112"/>
      <c r="C370" s="111"/>
      <c r="D370" s="113"/>
      <c r="E370" s="113"/>
      <c r="F370" s="112"/>
      <c r="G370" s="113"/>
      <c r="H370" s="111"/>
      <c r="I370" s="113"/>
      <c r="J370" s="113"/>
      <c r="K370" s="113"/>
      <c r="L370" s="113"/>
      <c r="M370" s="113"/>
      <c r="N370" s="113"/>
      <c r="O370" s="113"/>
      <c r="P370" s="113"/>
      <c r="Q370" s="113"/>
      <c r="R370" s="113"/>
      <c r="S370" s="113"/>
    </row>
    <row r="371" spans="1:19" x14ac:dyDescent="0.2">
      <c r="A371" s="111"/>
      <c r="B371" s="112"/>
      <c r="C371" s="111"/>
      <c r="D371" s="113"/>
      <c r="E371" s="113"/>
      <c r="F371" s="112"/>
      <c r="G371" s="113"/>
      <c r="H371" s="111"/>
      <c r="I371" s="113"/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</row>
    <row r="372" spans="1:19" x14ac:dyDescent="0.2">
      <c r="A372" s="111"/>
      <c r="B372" s="112"/>
      <c r="C372" s="111"/>
      <c r="D372" s="113"/>
      <c r="E372" s="113"/>
      <c r="F372" s="112"/>
      <c r="G372" s="113"/>
      <c r="H372" s="111"/>
      <c r="I372" s="113"/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</row>
    <row r="373" spans="1:19" x14ac:dyDescent="0.2">
      <c r="A373" s="111"/>
      <c r="B373" s="112"/>
      <c r="C373" s="111"/>
      <c r="D373" s="113"/>
      <c r="E373" s="113"/>
      <c r="F373" s="112"/>
      <c r="G373" s="113"/>
      <c r="H373" s="111"/>
      <c r="I373" s="113"/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</row>
    <row r="374" spans="1:19" x14ac:dyDescent="0.2">
      <c r="A374" s="111"/>
      <c r="B374" s="112"/>
      <c r="C374" s="111"/>
      <c r="D374" s="113"/>
      <c r="E374" s="113"/>
      <c r="F374" s="112"/>
      <c r="G374" s="113"/>
      <c r="H374" s="111"/>
      <c r="I374" s="113"/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</row>
    <row r="375" spans="1:19" x14ac:dyDescent="0.2">
      <c r="A375" s="111"/>
      <c r="B375" s="112"/>
      <c r="C375" s="111"/>
      <c r="D375" s="113"/>
      <c r="E375" s="113"/>
      <c r="F375" s="112"/>
      <c r="G375" s="113"/>
      <c r="H375" s="111"/>
      <c r="I375" s="113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</row>
    <row r="376" spans="1:19" x14ac:dyDescent="0.2">
      <c r="A376" s="111"/>
      <c r="B376" s="112"/>
      <c r="C376" s="111"/>
      <c r="D376" s="113"/>
      <c r="E376" s="113"/>
      <c r="F376" s="112"/>
      <c r="G376" s="113"/>
      <c r="H376" s="111"/>
      <c r="I376" s="113"/>
      <c r="J376" s="113"/>
      <c r="K376" s="113"/>
      <c r="L376" s="113"/>
      <c r="M376" s="113"/>
      <c r="N376" s="113"/>
      <c r="O376" s="113"/>
      <c r="P376" s="113"/>
      <c r="Q376" s="113"/>
      <c r="R376" s="113"/>
      <c r="S376" s="113"/>
    </row>
    <row r="377" spans="1:19" x14ac:dyDescent="0.2">
      <c r="A377" s="111"/>
      <c r="B377" s="112"/>
      <c r="C377" s="111"/>
      <c r="D377" s="113"/>
      <c r="E377" s="113"/>
      <c r="F377" s="112"/>
      <c r="G377" s="113"/>
      <c r="H377" s="111"/>
      <c r="I377" s="113"/>
      <c r="J377" s="113"/>
      <c r="K377" s="113"/>
      <c r="L377" s="113"/>
      <c r="M377" s="113"/>
      <c r="N377" s="113"/>
      <c r="O377" s="113"/>
      <c r="P377" s="113"/>
      <c r="Q377" s="113"/>
      <c r="R377" s="113"/>
      <c r="S377" s="113"/>
    </row>
    <row r="378" spans="1:19" x14ac:dyDescent="0.2">
      <c r="A378" s="111"/>
      <c r="B378" s="112"/>
      <c r="C378" s="111"/>
      <c r="D378" s="113"/>
      <c r="E378" s="113"/>
      <c r="F378" s="112"/>
      <c r="G378" s="113"/>
      <c r="H378" s="111"/>
      <c r="I378" s="113"/>
      <c r="J378" s="113"/>
      <c r="K378" s="113"/>
      <c r="L378" s="113"/>
      <c r="M378" s="113"/>
      <c r="N378" s="113"/>
      <c r="O378" s="113"/>
      <c r="P378" s="113"/>
      <c r="Q378" s="113"/>
      <c r="R378" s="113"/>
      <c r="S378" s="113"/>
    </row>
    <row r="379" spans="1:19" x14ac:dyDescent="0.2">
      <c r="A379" s="111"/>
      <c r="B379" s="112"/>
      <c r="C379" s="111"/>
      <c r="D379" s="113"/>
      <c r="E379" s="113"/>
      <c r="F379" s="112"/>
      <c r="G379" s="113"/>
      <c r="H379" s="111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</row>
    <row r="380" spans="1:19" x14ac:dyDescent="0.2">
      <c r="A380" s="111"/>
      <c r="B380" s="112"/>
      <c r="C380" s="111"/>
      <c r="D380" s="113"/>
      <c r="E380" s="113"/>
      <c r="F380" s="112"/>
      <c r="G380" s="113"/>
      <c r="H380" s="111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</row>
    <row r="381" spans="1:19" x14ac:dyDescent="0.2">
      <c r="A381" s="111"/>
      <c r="B381" s="112"/>
      <c r="C381" s="111"/>
      <c r="D381" s="113"/>
      <c r="E381" s="113"/>
      <c r="F381" s="112"/>
      <c r="G381" s="113"/>
      <c r="H381" s="111"/>
      <c r="I381" s="113"/>
      <c r="J381" s="113"/>
      <c r="K381" s="113"/>
      <c r="L381" s="113"/>
      <c r="M381" s="113"/>
      <c r="N381" s="113"/>
      <c r="O381" s="113"/>
      <c r="P381" s="113"/>
      <c r="Q381" s="113"/>
      <c r="R381" s="113"/>
      <c r="S381" s="113"/>
    </row>
    <row r="382" spans="1:19" x14ac:dyDescent="0.2">
      <c r="A382" s="111"/>
      <c r="B382" s="112"/>
      <c r="C382" s="111"/>
      <c r="D382" s="113"/>
      <c r="E382" s="113"/>
      <c r="F382" s="112"/>
      <c r="G382" s="113"/>
      <c r="H382" s="111"/>
      <c r="I382" s="113"/>
      <c r="J382" s="113"/>
      <c r="K382" s="113"/>
      <c r="L382" s="113"/>
      <c r="M382" s="113"/>
      <c r="N382" s="113"/>
      <c r="O382" s="113"/>
      <c r="P382" s="113"/>
      <c r="Q382" s="113"/>
      <c r="R382" s="113"/>
      <c r="S382" s="113"/>
    </row>
    <row r="383" spans="1:19" x14ac:dyDescent="0.2">
      <c r="A383" s="111"/>
      <c r="B383" s="112"/>
      <c r="C383" s="111"/>
      <c r="D383" s="113"/>
      <c r="E383" s="113"/>
      <c r="F383" s="112"/>
      <c r="G383" s="113"/>
      <c r="H383" s="111"/>
      <c r="I383" s="113"/>
      <c r="J383" s="113"/>
      <c r="K383" s="113"/>
      <c r="L383" s="113"/>
      <c r="M383" s="113"/>
      <c r="N383" s="113"/>
      <c r="O383" s="113"/>
      <c r="P383" s="113"/>
      <c r="Q383" s="113"/>
      <c r="R383" s="113"/>
      <c r="S383" s="113"/>
    </row>
    <row r="384" spans="1:19" x14ac:dyDescent="0.2">
      <c r="A384" s="111"/>
      <c r="B384" s="112"/>
      <c r="C384" s="111"/>
      <c r="D384" s="113"/>
      <c r="E384" s="113"/>
      <c r="F384" s="112"/>
      <c r="G384" s="113"/>
      <c r="H384" s="111"/>
      <c r="I384" s="113"/>
      <c r="J384" s="113"/>
      <c r="K384" s="113"/>
      <c r="L384" s="113"/>
      <c r="M384" s="113"/>
      <c r="N384" s="113"/>
      <c r="O384" s="113"/>
      <c r="P384" s="113"/>
      <c r="Q384" s="113"/>
      <c r="R384" s="113"/>
      <c r="S384" s="113"/>
    </row>
    <row r="385" spans="1:19" x14ac:dyDescent="0.2">
      <c r="A385" s="111"/>
      <c r="B385" s="112"/>
      <c r="C385" s="111"/>
      <c r="D385" s="113"/>
      <c r="E385" s="113"/>
      <c r="F385" s="112"/>
      <c r="G385" s="113"/>
      <c r="H385" s="111"/>
      <c r="I385" s="113"/>
      <c r="J385" s="113"/>
      <c r="K385" s="113"/>
      <c r="L385" s="113"/>
      <c r="M385" s="113"/>
      <c r="N385" s="113"/>
      <c r="O385" s="113"/>
      <c r="P385" s="113"/>
      <c r="Q385" s="113"/>
      <c r="R385" s="113"/>
      <c r="S385" s="113"/>
    </row>
    <row r="386" spans="1:19" x14ac:dyDescent="0.2">
      <c r="A386" s="111"/>
      <c r="B386" s="112"/>
      <c r="C386" s="111"/>
      <c r="D386" s="113"/>
      <c r="E386" s="113"/>
      <c r="F386" s="112"/>
      <c r="G386" s="113"/>
      <c r="H386" s="111"/>
      <c r="I386" s="113"/>
      <c r="J386" s="113"/>
      <c r="K386" s="113"/>
      <c r="L386" s="113"/>
      <c r="M386" s="113"/>
      <c r="N386" s="113"/>
      <c r="O386" s="113"/>
      <c r="P386" s="113"/>
      <c r="Q386" s="113"/>
      <c r="R386" s="113"/>
      <c r="S386" s="113"/>
    </row>
    <row r="387" spans="1:19" x14ac:dyDescent="0.2">
      <c r="A387" s="111"/>
      <c r="B387" s="112"/>
      <c r="C387" s="111"/>
      <c r="D387" s="113"/>
      <c r="E387" s="113"/>
      <c r="F387" s="112"/>
      <c r="G387" s="113"/>
      <c r="H387" s="111"/>
      <c r="I387" s="113"/>
      <c r="J387" s="113"/>
      <c r="K387" s="113"/>
      <c r="L387" s="113"/>
      <c r="M387" s="113"/>
      <c r="N387" s="113"/>
      <c r="O387" s="113"/>
      <c r="P387" s="113"/>
      <c r="Q387" s="113"/>
      <c r="R387" s="113"/>
      <c r="S387" s="113"/>
    </row>
    <row r="388" spans="1:19" x14ac:dyDescent="0.2">
      <c r="A388" s="111"/>
      <c r="B388" s="112"/>
      <c r="C388" s="111"/>
      <c r="D388" s="113"/>
      <c r="E388" s="113"/>
      <c r="F388" s="112"/>
      <c r="G388" s="113"/>
      <c r="H388" s="111"/>
      <c r="I388" s="113"/>
      <c r="J388" s="113"/>
      <c r="K388" s="113"/>
      <c r="L388" s="113"/>
      <c r="M388" s="113"/>
      <c r="N388" s="113"/>
      <c r="O388" s="113"/>
      <c r="P388" s="113"/>
      <c r="Q388" s="113"/>
      <c r="R388" s="113"/>
      <c r="S388" s="113"/>
    </row>
    <row r="389" spans="1:19" x14ac:dyDescent="0.2">
      <c r="A389" s="111"/>
      <c r="B389" s="112"/>
      <c r="C389" s="111"/>
      <c r="D389" s="113"/>
      <c r="E389" s="113"/>
      <c r="F389" s="112"/>
      <c r="G389" s="113"/>
      <c r="H389" s="111"/>
      <c r="I389" s="113"/>
      <c r="J389" s="113"/>
      <c r="K389" s="113"/>
      <c r="L389" s="113"/>
      <c r="M389" s="113"/>
      <c r="N389" s="113"/>
      <c r="O389" s="113"/>
      <c r="P389" s="113"/>
      <c r="Q389" s="113"/>
      <c r="R389" s="113"/>
      <c r="S389" s="113"/>
    </row>
    <row r="390" spans="1:19" x14ac:dyDescent="0.2">
      <c r="A390" s="111"/>
      <c r="B390" s="112"/>
      <c r="C390" s="111"/>
      <c r="D390" s="113"/>
      <c r="E390" s="113"/>
      <c r="F390" s="112"/>
      <c r="G390" s="113"/>
      <c r="H390" s="111"/>
      <c r="I390" s="113"/>
      <c r="J390" s="113"/>
      <c r="K390" s="113"/>
      <c r="L390" s="113"/>
      <c r="M390" s="113"/>
      <c r="N390" s="113"/>
      <c r="O390" s="113"/>
      <c r="P390" s="113"/>
      <c r="Q390" s="113"/>
      <c r="R390" s="113"/>
      <c r="S390" s="113"/>
    </row>
    <row r="391" spans="1:19" x14ac:dyDescent="0.2">
      <c r="A391" s="111"/>
      <c r="B391" s="112"/>
      <c r="C391" s="111"/>
      <c r="D391" s="113"/>
      <c r="E391" s="113"/>
      <c r="F391" s="112"/>
      <c r="G391" s="113"/>
      <c r="H391" s="111"/>
      <c r="I391" s="113"/>
      <c r="J391" s="113"/>
      <c r="K391" s="113"/>
      <c r="L391" s="113"/>
      <c r="M391" s="113"/>
      <c r="N391" s="113"/>
      <c r="O391" s="113"/>
      <c r="P391" s="113"/>
      <c r="Q391" s="113"/>
      <c r="R391" s="113"/>
      <c r="S391" s="113"/>
    </row>
    <row r="392" spans="1:19" x14ac:dyDescent="0.2">
      <c r="A392" s="111"/>
      <c r="B392" s="112"/>
      <c r="C392" s="111"/>
      <c r="D392" s="113"/>
      <c r="E392" s="113"/>
      <c r="F392" s="112"/>
      <c r="G392" s="113"/>
      <c r="H392" s="111"/>
      <c r="I392" s="113"/>
      <c r="J392" s="113"/>
      <c r="K392" s="113"/>
      <c r="L392" s="113"/>
      <c r="M392" s="113"/>
      <c r="N392" s="113"/>
      <c r="O392" s="113"/>
      <c r="P392" s="113"/>
      <c r="Q392" s="113"/>
      <c r="R392" s="113"/>
      <c r="S392" s="113"/>
    </row>
    <row r="393" spans="1:19" x14ac:dyDescent="0.2">
      <c r="A393" s="111"/>
      <c r="B393" s="112"/>
      <c r="C393" s="111"/>
      <c r="D393" s="113"/>
      <c r="E393" s="113"/>
      <c r="F393" s="112"/>
      <c r="G393" s="113"/>
      <c r="H393" s="111"/>
      <c r="I393" s="113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</row>
    <row r="394" spans="1:19" x14ac:dyDescent="0.2">
      <c r="A394" s="111"/>
      <c r="B394" s="112"/>
      <c r="C394" s="111"/>
      <c r="D394" s="113"/>
      <c r="E394" s="113"/>
      <c r="F394" s="112"/>
      <c r="G394" s="113"/>
      <c r="H394" s="111"/>
      <c r="I394" s="113"/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</row>
    <row r="395" spans="1:19" x14ac:dyDescent="0.2">
      <c r="A395" s="111"/>
      <c r="B395" s="112"/>
      <c r="C395" s="111"/>
      <c r="D395" s="113"/>
      <c r="E395" s="113"/>
      <c r="F395" s="112"/>
      <c r="G395" s="113"/>
      <c r="H395" s="111"/>
      <c r="I395" s="113"/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</row>
    <row r="396" spans="1:19" x14ac:dyDescent="0.2">
      <c r="A396" s="111"/>
      <c r="B396" s="112"/>
      <c r="C396" s="111"/>
      <c r="D396" s="113"/>
      <c r="E396" s="113"/>
      <c r="F396" s="112"/>
      <c r="G396" s="113"/>
      <c r="H396" s="111"/>
      <c r="I396" s="113"/>
      <c r="J396" s="113"/>
      <c r="K396" s="113"/>
      <c r="L396" s="113"/>
      <c r="M396" s="113"/>
      <c r="N396" s="113"/>
      <c r="O396" s="113"/>
      <c r="P396" s="113"/>
      <c r="Q396" s="113"/>
      <c r="R396" s="113"/>
      <c r="S396" s="113"/>
    </row>
    <row r="397" spans="1:19" x14ac:dyDescent="0.2">
      <c r="A397" s="111"/>
      <c r="B397" s="112"/>
      <c r="C397" s="111"/>
      <c r="D397" s="113"/>
      <c r="E397" s="113"/>
      <c r="F397" s="112"/>
      <c r="G397" s="113"/>
      <c r="H397" s="111"/>
      <c r="I397" s="113"/>
      <c r="J397" s="113"/>
      <c r="K397" s="113"/>
      <c r="L397" s="113"/>
      <c r="M397" s="113"/>
      <c r="N397" s="113"/>
      <c r="O397" s="113"/>
      <c r="P397" s="113"/>
      <c r="Q397" s="113"/>
      <c r="R397" s="113"/>
      <c r="S397" s="113"/>
    </row>
    <row r="398" spans="1:19" x14ac:dyDescent="0.2">
      <c r="A398" s="111"/>
      <c r="B398" s="112"/>
      <c r="C398" s="111"/>
      <c r="D398" s="113"/>
      <c r="E398" s="113"/>
      <c r="F398" s="112"/>
      <c r="G398" s="113"/>
      <c r="H398" s="111"/>
      <c r="I398" s="113"/>
      <c r="J398" s="113"/>
      <c r="K398" s="113"/>
      <c r="L398" s="113"/>
      <c r="M398" s="113"/>
      <c r="N398" s="113"/>
      <c r="O398" s="113"/>
      <c r="P398" s="113"/>
      <c r="Q398" s="113"/>
      <c r="R398" s="113"/>
      <c r="S398" s="113"/>
    </row>
    <row r="399" spans="1:19" x14ac:dyDescent="0.2">
      <c r="A399" s="111"/>
      <c r="B399" s="112"/>
      <c r="C399" s="111"/>
      <c r="D399" s="113"/>
      <c r="E399" s="113"/>
      <c r="F399" s="112"/>
      <c r="G399" s="113"/>
      <c r="H399" s="111"/>
      <c r="I399" s="113"/>
      <c r="J399" s="113"/>
      <c r="K399" s="113"/>
      <c r="L399" s="113"/>
      <c r="M399" s="113"/>
      <c r="N399" s="113"/>
      <c r="O399" s="113"/>
      <c r="P399" s="113"/>
      <c r="Q399" s="113"/>
      <c r="R399" s="113"/>
      <c r="S399" s="113"/>
    </row>
    <row r="400" spans="1:19" x14ac:dyDescent="0.2">
      <c r="A400" s="111"/>
      <c r="B400" s="112"/>
      <c r="C400" s="111"/>
      <c r="D400" s="113"/>
      <c r="E400" s="113"/>
      <c r="F400" s="112"/>
      <c r="G400" s="113"/>
      <c r="H400" s="111"/>
      <c r="I400" s="113"/>
      <c r="J400" s="113"/>
      <c r="K400" s="113"/>
      <c r="L400" s="113"/>
      <c r="M400" s="113"/>
      <c r="N400" s="113"/>
      <c r="O400" s="113"/>
      <c r="P400" s="113"/>
      <c r="Q400" s="113"/>
      <c r="R400" s="113"/>
      <c r="S400" s="113"/>
    </row>
    <row r="401" spans="1:19" x14ac:dyDescent="0.2">
      <c r="A401" s="111"/>
      <c r="B401" s="112"/>
      <c r="C401" s="111"/>
      <c r="D401" s="113"/>
      <c r="E401" s="113"/>
      <c r="F401" s="112"/>
      <c r="G401" s="113"/>
      <c r="H401" s="111"/>
      <c r="I401" s="113"/>
      <c r="J401" s="113"/>
      <c r="K401" s="113"/>
      <c r="L401" s="113"/>
      <c r="M401" s="113"/>
      <c r="N401" s="113"/>
      <c r="O401" s="113"/>
      <c r="P401" s="113"/>
      <c r="Q401" s="113"/>
      <c r="R401" s="113"/>
      <c r="S401" s="113"/>
    </row>
    <row r="402" spans="1:19" x14ac:dyDescent="0.2">
      <c r="A402" s="111"/>
      <c r="B402" s="112"/>
      <c r="C402" s="111"/>
      <c r="D402" s="113"/>
      <c r="E402" s="113"/>
      <c r="F402" s="112"/>
      <c r="G402" s="113"/>
      <c r="H402" s="111"/>
      <c r="I402" s="113"/>
      <c r="J402" s="113"/>
      <c r="K402" s="113"/>
      <c r="L402" s="113"/>
      <c r="M402" s="113"/>
      <c r="N402" s="113"/>
      <c r="O402" s="113"/>
      <c r="P402" s="113"/>
      <c r="Q402" s="113"/>
      <c r="R402" s="113"/>
      <c r="S402" s="113"/>
    </row>
    <row r="403" spans="1:19" x14ac:dyDescent="0.2">
      <c r="A403" s="111"/>
      <c r="B403" s="112"/>
      <c r="C403" s="111"/>
      <c r="D403" s="113"/>
      <c r="E403" s="113"/>
      <c r="F403" s="112"/>
      <c r="G403" s="113"/>
      <c r="H403" s="111"/>
      <c r="I403" s="113"/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</row>
    <row r="404" spans="1:19" x14ac:dyDescent="0.2">
      <c r="A404" s="111"/>
      <c r="B404" s="112"/>
      <c r="C404" s="111"/>
      <c r="D404" s="113"/>
      <c r="E404" s="113"/>
      <c r="F404" s="112"/>
      <c r="G404" s="113"/>
      <c r="H404" s="111"/>
      <c r="I404" s="113"/>
      <c r="J404" s="113"/>
      <c r="K404" s="113"/>
      <c r="L404" s="113"/>
      <c r="M404" s="113"/>
      <c r="N404" s="113"/>
      <c r="O404" s="113"/>
      <c r="P404" s="113"/>
      <c r="Q404" s="113"/>
      <c r="R404" s="113"/>
      <c r="S404" s="113"/>
    </row>
    <row r="405" spans="1:19" x14ac:dyDescent="0.2">
      <c r="A405" s="111"/>
      <c r="B405" s="112"/>
      <c r="C405" s="111"/>
      <c r="D405" s="113"/>
      <c r="E405" s="113"/>
      <c r="F405" s="112"/>
      <c r="G405" s="113"/>
      <c r="H405" s="111"/>
      <c r="I405" s="113"/>
      <c r="J405" s="113"/>
      <c r="K405" s="113"/>
      <c r="L405" s="113"/>
      <c r="M405" s="113"/>
      <c r="N405" s="113"/>
      <c r="O405" s="113"/>
      <c r="P405" s="113"/>
      <c r="Q405" s="113"/>
      <c r="R405" s="113"/>
      <c r="S405" s="113"/>
    </row>
    <row r="406" spans="1:19" x14ac:dyDescent="0.2">
      <c r="A406" s="111"/>
      <c r="B406" s="112"/>
      <c r="C406" s="111"/>
      <c r="D406" s="113"/>
      <c r="E406" s="113"/>
      <c r="F406" s="112"/>
      <c r="G406" s="113"/>
      <c r="H406" s="111"/>
      <c r="I406" s="113"/>
      <c r="J406" s="113"/>
      <c r="K406" s="113"/>
      <c r="L406" s="113"/>
      <c r="M406" s="113"/>
      <c r="N406" s="113"/>
      <c r="O406" s="113"/>
      <c r="P406" s="113"/>
      <c r="Q406" s="113"/>
      <c r="R406" s="113"/>
      <c r="S406" s="113"/>
    </row>
    <row r="407" spans="1:19" x14ac:dyDescent="0.2">
      <c r="A407" s="111"/>
      <c r="B407" s="112"/>
      <c r="C407" s="111"/>
      <c r="D407" s="113"/>
      <c r="E407" s="113"/>
      <c r="F407" s="112"/>
      <c r="G407" s="113"/>
      <c r="H407" s="111"/>
      <c r="I407" s="113"/>
      <c r="J407" s="113"/>
      <c r="K407" s="113"/>
      <c r="L407" s="113"/>
      <c r="M407" s="113"/>
      <c r="N407" s="113"/>
      <c r="O407" s="113"/>
      <c r="P407" s="113"/>
      <c r="Q407" s="113"/>
      <c r="R407" s="113"/>
      <c r="S407" s="113"/>
    </row>
    <row r="408" spans="1:19" x14ac:dyDescent="0.2">
      <c r="A408" s="111"/>
      <c r="B408" s="112"/>
      <c r="C408" s="111"/>
      <c r="D408" s="113"/>
      <c r="E408" s="113"/>
      <c r="F408" s="112"/>
      <c r="G408" s="113"/>
      <c r="H408" s="111"/>
      <c r="I408" s="113"/>
      <c r="J408" s="113"/>
      <c r="K408" s="113"/>
      <c r="L408" s="113"/>
      <c r="M408" s="113"/>
      <c r="N408" s="113"/>
      <c r="O408" s="113"/>
      <c r="P408" s="113"/>
      <c r="Q408" s="113"/>
      <c r="R408" s="113"/>
      <c r="S408" s="113"/>
    </row>
    <row r="409" spans="1:19" x14ac:dyDescent="0.2">
      <c r="A409" s="111"/>
      <c r="B409" s="112"/>
      <c r="C409" s="111"/>
      <c r="D409" s="113"/>
      <c r="E409" s="113"/>
      <c r="F409" s="112"/>
      <c r="G409" s="113"/>
      <c r="H409" s="111"/>
      <c r="I409" s="113"/>
      <c r="J409" s="113"/>
      <c r="K409" s="113"/>
      <c r="L409" s="113"/>
      <c r="M409" s="113"/>
      <c r="N409" s="113"/>
      <c r="O409" s="113"/>
      <c r="P409" s="113"/>
      <c r="Q409" s="113"/>
      <c r="R409" s="113"/>
      <c r="S409" s="113"/>
    </row>
    <row r="410" spans="1:19" x14ac:dyDescent="0.2">
      <c r="A410" s="111"/>
      <c r="B410" s="112"/>
      <c r="C410" s="111"/>
      <c r="D410" s="113"/>
      <c r="E410" s="113"/>
      <c r="F410" s="112"/>
      <c r="G410" s="113"/>
      <c r="H410" s="111"/>
      <c r="I410" s="113"/>
      <c r="J410" s="113"/>
      <c r="K410" s="113"/>
      <c r="L410" s="113"/>
      <c r="M410" s="113"/>
      <c r="N410" s="113"/>
      <c r="O410" s="113"/>
      <c r="P410" s="113"/>
      <c r="Q410" s="113"/>
      <c r="R410" s="113"/>
      <c r="S410" s="113"/>
    </row>
    <row r="411" spans="1:19" x14ac:dyDescent="0.2">
      <c r="A411" s="111"/>
      <c r="B411" s="112"/>
      <c r="C411" s="111"/>
      <c r="D411" s="113"/>
      <c r="E411" s="113"/>
      <c r="F411" s="112"/>
      <c r="G411" s="113"/>
      <c r="H411" s="111"/>
      <c r="I411" s="113"/>
      <c r="J411" s="113"/>
      <c r="K411" s="113"/>
      <c r="L411" s="113"/>
      <c r="M411" s="113"/>
      <c r="N411" s="113"/>
      <c r="O411" s="113"/>
      <c r="P411" s="113"/>
      <c r="Q411" s="113"/>
      <c r="R411" s="113"/>
      <c r="S411" s="113"/>
    </row>
    <row r="412" spans="1:19" x14ac:dyDescent="0.2">
      <c r="A412" s="111"/>
      <c r="B412" s="112"/>
      <c r="C412" s="111"/>
      <c r="D412" s="113"/>
      <c r="E412" s="113"/>
      <c r="F412" s="112"/>
      <c r="G412" s="113"/>
      <c r="H412" s="111"/>
      <c r="I412" s="113"/>
      <c r="J412" s="113"/>
      <c r="K412" s="113"/>
      <c r="L412" s="113"/>
      <c r="M412" s="113"/>
      <c r="N412" s="113"/>
      <c r="O412" s="113"/>
      <c r="P412" s="113"/>
      <c r="Q412" s="113"/>
      <c r="R412" s="113"/>
      <c r="S412" s="113"/>
    </row>
    <row r="413" spans="1:19" x14ac:dyDescent="0.2">
      <c r="A413" s="111"/>
      <c r="B413" s="112"/>
      <c r="C413" s="111"/>
      <c r="D413" s="113"/>
      <c r="E413" s="113"/>
      <c r="F413" s="112"/>
      <c r="G413" s="113"/>
      <c r="H413" s="111"/>
      <c r="I413" s="113"/>
      <c r="J413" s="113"/>
      <c r="K413" s="113"/>
      <c r="L413" s="113"/>
      <c r="M413" s="113"/>
      <c r="N413" s="113"/>
      <c r="O413" s="113"/>
      <c r="P413" s="113"/>
      <c r="Q413" s="113"/>
      <c r="R413" s="113"/>
      <c r="S413" s="113"/>
    </row>
    <row r="414" spans="1:19" x14ac:dyDescent="0.2">
      <c r="A414" s="111"/>
      <c r="B414" s="112"/>
      <c r="C414" s="111"/>
      <c r="D414" s="113"/>
      <c r="E414" s="113"/>
      <c r="F414" s="112"/>
      <c r="G414" s="113"/>
      <c r="H414" s="111"/>
      <c r="I414" s="113"/>
      <c r="J414" s="113"/>
      <c r="K414" s="113"/>
      <c r="L414" s="113"/>
      <c r="M414" s="113"/>
      <c r="N414" s="113"/>
      <c r="O414" s="113"/>
      <c r="P414" s="113"/>
      <c r="Q414" s="113"/>
      <c r="R414" s="113"/>
      <c r="S414" s="113"/>
    </row>
    <row r="415" spans="1:19" x14ac:dyDescent="0.2">
      <c r="B415" s="4"/>
      <c r="F415" s="4"/>
    </row>
    <row r="416" spans="1:19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  <row r="770" spans="2:6" x14ac:dyDescent="0.2">
      <c r="B770" s="4"/>
      <c r="F770" s="4"/>
    </row>
    <row r="771" spans="2:6" x14ac:dyDescent="0.2">
      <c r="B771" s="4"/>
      <c r="F771" s="4"/>
    </row>
    <row r="772" spans="2:6" x14ac:dyDescent="0.2">
      <c r="B772" s="4"/>
      <c r="F772" s="4"/>
    </row>
    <row r="773" spans="2:6" x14ac:dyDescent="0.2">
      <c r="B773" s="4"/>
      <c r="F773" s="4"/>
    </row>
    <row r="774" spans="2:6" x14ac:dyDescent="0.2">
      <c r="B774" s="4"/>
      <c r="F774" s="4"/>
    </row>
    <row r="775" spans="2:6" x14ac:dyDescent="0.2">
      <c r="B775" s="4"/>
      <c r="F775" s="4"/>
    </row>
    <row r="776" spans="2:6" x14ac:dyDescent="0.2">
      <c r="B776" s="4"/>
      <c r="F776" s="4"/>
    </row>
    <row r="777" spans="2:6" x14ac:dyDescent="0.2">
      <c r="B777" s="4"/>
      <c r="F777" s="4"/>
    </row>
    <row r="778" spans="2:6" x14ac:dyDescent="0.2">
      <c r="B778" s="4"/>
      <c r="F778" s="4"/>
    </row>
    <row r="779" spans="2:6" x14ac:dyDescent="0.2">
      <c r="B779" s="4"/>
      <c r="F779" s="4"/>
    </row>
    <row r="780" spans="2:6" x14ac:dyDescent="0.2">
      <c r="B780" s="4"/>
      <c r="F780" s="4"/>
    </row>
    <row r="781" spans="2:6" x14ac:dyDescent="0.2">
      <c r="B781" s="4"/>
      <c r="F781" s="4"/>
    </row>
    <row r="782" spans="2:6" x14ac:dyDescent="0.2">
      <c r="B782" s="4"/>
      <c r="F782" s="4"/>
    </row>
    <row r="783" spans="2:6" x14ac:dyDescent="0.2">
      <c r="B783" s="4"/>
      <c r="F783" s="4"/>
    </row>
    <row r="784" spans="2:6" x14ac:dyDescent="0.2">
      <c r="B784" s="4"/>
      <c r="F784" s="4"/>
    </row>
    <row r="785" spans="2:6" x14ac:dyDescent="0.2">
      <c r="B785" s="4"/>
      <c r="F785" s="4"/>
    </row>
    <row r="786" spans="2:6" x14ac:dyDescent="0.2">
      <c r="B786" s="4"/>
      <c r="F786" s="4"/>
    </row>
    <row r="787" spans="2:6" x14ac:dyDescent="0.2">
      <c r="B787" s="4"/>
      <c r="F787" s="4"/>
    </row>
    <row r="788" spans="2:6" x14ac:dyDescent="0.2">
      <c r="B788" s="4"/>
      <c r="F788" s="4"/>
    </row>
    <row r="789" spans="2:6" x14ac:dyDescent="0.2">
      <c r="B789" s="4"/>
      <c r="F789" s="4"/>
    </row>
    <row r="790" spans="2:6" x14ac:dyDescent="0.2">
      <c r="B790" s="4"/>
      <c r="F790" s="4"/>
    </row>
    <row r="791" spans="2:6" x14ac:dyDescent="0.2">
      <c r="B791" s="4"/>
      <c r="F791" s="4"/>
    </row>
    <row r="792" spans="2:6" x14ac:dyDescent="0.2">
      <c r="B792" s="4"/>
      <c r="F792" s="4"/>
    </row>
    <row r="793" spans="2:6" x14ac:dyDescent="0.2">
      <c r="B793" s="4"/>
      <c r="F793" s="4"/>
    </row>
    <row r="794" spans="2:6" x14ac:dyDescent="0.2">
      <c r="B794" s="4"/>
      <c r="F794" s="4"/>
    </row>
    <row r="795" spans="2:6" x14ac:dyDescent="0.2">
      <c r="B795" s="4"/>
      <c r="F795" s="4"/>
    </row>
    <row r="796" spans="2:6" x14ac:dyDescent="0.2">
      <c r="B796" s="4"/>
      <c r="F796" s="4"/>
    </row>
    <row r="797" spans="2:6" x14ac:dyDescent="0.2">
      <c r="B797" s="4"/>
      <c r="F797" s="4"/>
    </row>
    <row r="798" spans="2:6" x14ac:dyDescent="0.2">
      <c r="B798" s="4"/>
      <c r="F798" s="4"/>
    </row>
    <row r="799" spans="2:6" x14ac:dyDescent="0.2">
      <c r="B799" s="4"/>
      <c r="F799" s="4"/>
    </row>
    <row r="800" spans="2:6" x14ac:dyDescent="0.2">
      <c r="B800" s="4"/>
      <c r="F800" s="4"/>
    </row>
    <row r="801" spans="2:6" x14ac:dyDescent="0.2">
      <c r="B801" s="4"/>
      <c r="F801" s="4"/>
    </row>
    <row r="802" spans="2:6" x14ac:dyDescent="0.2">
      <c r="B802" s="4"/>
      <c r="F802" s="4"/>
    </row>
    <row r="803" spans="2:6" x14ac:dyDescent="0.2">
      <c r="B803" s="4"/>
      <c r="F803" s="4"/>
    </row>
    <row r="804" spans="2:6" x14ac:dyDescent="0.2">
      <c r="B804" s="4"/>
      <c r="F804" s="4"/>
    </row>
    <row r="805" spans="2:6" x14ac:dyDescent="0.2">
      <c r="B805" s="4"/>
      <c r="F805" s="4"/>
    </row>
    <row r="806" spans="2:6" x14ac:dyDescent="0.2">
      <c r="B806" s="4"/>
      <c r="F806" s="4"/>
    </row>
    <row r="807" spans="2:6" x14ac:dyDescent="0.2">
      <c r="B807" s="4"/>
      <c r="F807" s="4"/>
    </row>
    <row r="808" spans="2:6" x14ac:dyDescent="0.2">
      <c r="B808" s="4"/>
      <c r="F808" s="4"/>
    </row>
    <row r="809" spans="2:6" x14ac:dyDescent="0.2">
      <c r="B809" s="4"/>
      <c r="F809" s="4"/>
    </row>
    <row r="810" spans="2:6" x14ac:dyDescent="0.2">
      <c r="B810" s="4"/>
      <c r="F810" s="4"/>
    </row>
    <row r="811" spans="2:6" x14ac:dyDescent="0.2">
      <c r="B811" s="4"/>
      <c r="F811" s="4"/>
    </row>
    <row r="812" spans="2:6" x14ac:dyDescent="0.2">
      <c r="B812" s="4"/>
      <c r="F812" s="4"/>
    </row>
    <row r="813" spans="2:6" x14ac:dyDescent="0.2">
      <c r="B813" s="4"/>
      <c r="F813" s="4"/>
    </row>
    <row r="814" spans="2:6" x14ac:dyDescent="0.2">
      <c r="B814" s="4"/>
      <c r="F814" s="4"/>
    </row>
    <row r="815" spans="2:6" x14ac:dyDescent="0.2">
      <c r="B815" s="4"/>
      <c r="F815" s="4"/>
    </row>
    <row r="816" spans="2:6" x14ac:dyDescent="0.2">
      <c r="B816" s="4"/>
      <c r="F816" s="4"/>
    </row>
    <row r="817" spans="2:6" x14ac:dyDescent="0.2">
      <c r="B817" s="4"/>
      <c r="F817" s="4"/>
    </row>
    <row r="818" spans="2:6" x14ac:dyDescent="0.2">
      <c r="B818" s="4"/>
      <c r="F818" s="4"/>
    </row>
    <row r="819" spans="2:6" x14ac:dyDescent="0.2">
      <c r="B819" s="4"/>
      <c r="F819" s="4"/>
    </row>
    <row r="820" spans="2:6" x14ac:dyDescent="0.2">
      <c r="B820" s="4"/>
      <c r="F820" s="4"/>
    </row>
    <row r="821" spans="2:6" x14ac:dyDescent="0.2">
      <c r="B821" s="4"/>
      <c r="F821" s="4"/>
    </row>
    <row r="822" spans="2:6" x14ac:dyDescent="0.2">
      <c r="B822" s="4"/>
      <c r="F822" s="4"/>
    </row>
    <row r="823" spans="2:6" x14ac:dyDescent="0.2">
      <c r="B823" s="4"/>
      <c r="F823" s="4"/>
    </row>
    <row r="824" spans="2:6" x14ac:dyDescent="0.2">
      <c r="B824" s="4"/>
      <c r="F824" s="4"/>
    </row>
    <row r="825" spans="2:6" x14ac:dyDescent="0.2">
      <c r="B825" s="4"/>
      <c r="F825" s="4"/>
    </row>
    <row r="826" spans="2:6" x14ac:dyDescent="0.2">
      <c r="B826" s="4"/>
      <c r="F826" s="4"/>
    </row>
    <row r="827" spans="2:6" x14ac:dyDescent="0.2">
      <c r="B827" s="4"/>
      <c r="F827" s="4"/>
    </row>
    <row r="828" spans="2:6" x14ac:dyDescent="0.2">
      <c r="B828" s="4"/>
      <c r="F828" s="4"/>
    </row>
    <row r="829" spans="2:6" x14ac:dyDescent="0.2">
      <c r="B829" s="4"/>
      <c r="F829" s="4"/>
    </row>
    <row r="830" spans="2:6" x14ac:dyDescent="0.2">
      <c r="B830" s="4"/>
      <c r="F830" s="4"/>
    </row>
    <row r="831" spans="2:6" x14ac:dyDescent="0.2">
      <c r="B831" s="4"/>
      <c r="F831" s="4"/>
    </row>
    <row r="832" spans="2:6" x14ac:dyDescent="0.2">
      <c r="B832" s="4"/>
      <c r="F832" s="4"/>
    </row>
    <row r="833" spans="2:6" x14ac:dyDescent="0.2">
      <c r="B833" s="4"/>
      <c r="F833" s="4"/>
    </row>
    <row r="834" spans="2:6" x14ac:dyDescent="0.2">
      <c r="B834" s="4"/>
      <c r="F834" s="4"/>
    </row>
    <row r="835" spans="2:6" x14ac:dyDescent="0.2">
      <c r="B835" s="4"/>
      <c r="F835" s="4"/>
    </row>
    <row r="836" spans="2:6" x14ac:dyDescent="0.2">
      <c r="B836" s="4"/>
      <c r="F836" s="4"/>
    </row>
    <row r="837" spans="2:6" x14ac:dyDescent="0.2">
      <c r="B837" s="4"/>
      <c r="F837" s="4"/>
    </row>
    <row r="838" spans="2:6" x14ac:dyDescent="0.2">
      <c r="B838" s="4"/>
      <c r="F838" s="4"/>
    </row>
    <row r="839" spans="2:6" x14ac:dyDescent="0.2">
      <c r="B839" s="4"/>
      <c r="F839" s="4"/>
    </row>
    <row r="840" spans="2:6" x14ac:dyDescent="0.2">
      <c r="B840" s="4"/>
      <c r="F840" s="4"/>
    </row>
    <row r="841" spans="2:6" x14ac:dyDescent="0.2">
      <c r="B841" s="4"/>
      <c r="F841" s="4"/>
    </row>
    <row r="842" spans="2:6" x14ac:dyDescent="0.2">
      <c r="B842" s="4"/>
      <c r="F842" s="4"/>
    </row>
    <row r="843" spans="2:6" x14ac:dyDescent="0.2">
      <c r="B843" s="4"/>
      <c r="F843" s="4"/>
    </row>
    <row r="844" spans="2:6" x14ac:dyDescent="0.2">
      <c r="B844" s="4"/>
      <c r="F844" s="4"/>
    </row>
    <row r="845" spans="2:6" x14ac:dyDescent="0.2">
      <c r="B845" s="4"/>
      <c r="F845" s="4"/>
    </row>
    <row r="846" spans="2:6" x14ac:dyDescent="0.2">
      <c r="B846" s="4"/>
      <c r="F846" s="4"/>
    </row>
    <row r="847" spans="2:6" x14ac:dyDescent="0.2">
      <c r="B847" s="4"/>
      <c r="F847" s="4"/>
    </row>
    <row r="848" spans="2:6" x14ac:dyDescent="0.2">
      <c r="B848" s="4"/>
      <c r="F848" s="4"/>
    </row>
    <row r="849" spans="2:6" x14ac:dyDescent="0.2">
      <c r="B849" s="4"/>
      <c r="F849" s="4"/>
    </row>
    <row r="850" spans="2:6" x14ac:dyDescent="0.2">
      <c r="B850" s="4"/>
      <c r="F850" s="4"/>
    </row>
    <row r="851" spans="2:6" x14ac:dyDescent="0.2">
      <c r="B851" s="4"/>
      <c r="F851" s="4"/>
    </row>
    <row r="852" spans="2:6" x14ac:dyDescent="0.2">
      <c r="B852" s="4"/>
      <c r="F852" s="4"/>
    </row>
    <row r="853" spans="2:6" x14ac:dyDescent="0.2">
      <c r="B853" s="4"/>
      <c r="F853" s="4"/>
    </row>
    <row r="854" spans="2:6" x14ac:dyDescent="0.2">
      <c r="B854" s="4"/>
      <c r="F854" s="4"/>
    </row>
    <row r="855" spans="2:6" x14ac:dyDescent="0.2">
      <c r="B855" s="4"/>
      <c r="F855" s="4"/>
    </row>
    <row r="856" spans="2:6" x14ac:dyDescent="0.2">
      <c r="B856" s="4"/>
      <c r="F856" s="4"/>
    </row>
    <row r="857" spans="2:6" x14ac:dyDescent="0.2">
      <c r="B857" s="4"/>
      <c r="F857" s="4"/>
    </row>
    <row r="858" spans="2:6" x14ac:dyDescent="0.2">
      <c r="B858" s="4"/>
      <c r="F858" s="4"/>
    </row>
    <row r="859" spans="2:6" x14ac:dyDescent="0.2">
      <c r="B859" s="4"/>
      <c r="F859" s="4"/>
    </row>
    <row r="860" spans="2:6" x14ac:dyDescent="0.2">
      <c r="B860" s="4"/>
      <c r="F860" s="4"/>
    </row>
    <row r="861" spans="2:6" x14ac:dyDescent="0.2">
      <c r="B861" s="4"/>
      <c r="F861" s="4"/>
    </row>
    <row r="862" spans="2:6" x14ac:dyDescent="0.2">
      <c r="B862" s="4"/>
      <c r="F862" s="4"/>
    </row>
    <row r="863" spans="2:6" x14ac:dyDescent="0.2">
      <c r="B863" s="4"/>
      <c r="F863" s="4"/>
    </row>
    <row r="864" spans="2:6" x14ac:dyDescent="0.2">
      <c r="B864" s="4"/>
      <c r="F864" s="4"/>
    </row>
    <row r="865" spans="2:6" x14ac:dyDescent="0.2">
      <c r="B865" s="4"/>
      <c r="F865" s="4"/>
    </row>
    <row r="866" spans="2:6" x14ac:dyDescent="0.2">
      <c r="B866" s="4"/>
      <c r="F866" s="4"/>
    </row>
    <row r="867" spans="2:6" x14ac:dyDescent="0.2">
      <c r="B867" s="4"/>
      <c r="F867" s="4"/>
    </row>
    <row r="868" spans="2:6" x14ac:dyDescent="0.2">
      <c r="B868" s="4"/>
      <c r="F868" s="4"/>
    </row>
    <row r="869" spans="2:6" x14ac:dyDescent="0.2">
      <c r="B869" s="4"/>
      <c r="F869" s="4"/>
    </row>
    <row r="870" spans="2:6" x14ac:dyDescent="0.2">
      <c r="B870" s="4"/>
      <c r="F870" s="4"/>
    </row>
    <row r="871" spans="2:6" x14ac:dyDescent="0.2">
      <c r="B871" s="4"/>
      <c r="F871" s="4"/>
    </row>
    <row r="872" spans="2:6" x14ac:dyDescent="0.2">
      <c r="B872" s="4"/>
      <c r="F872" s="4"/>
    </row>
    <row r="873" spans="2:6" x14ac:dyDescent="0.2">
      <c r="B873" s="4"/>
      <c r="F873" s="4"/>
    </row>
    <row r="874" spans="2:6" x14ac:dyDescent="0.2">
      <c r="B874" s="4"/>
      <c r="F874" s="4"/>
    </row>
    <row r="875" spans="2:6" x14ac:dyDescent="0.2">
      <c r="B875" s="4"/>
      <c r="F875" s="4"/>
    </row>
    <row r="876" spans="2:6" x14ac:dyDescent="0.2">
      <c r="B876" s="4"/>
      <c r="F876" s="4"/>
    </row>
    <row r="877" spans="2:6" x14ac:dyDescent="0.2">
      <c r="B877" s="4"/>
      <c r="F877" s="4"/>
    </row>
    <row r="878" spans="2:6" x14ac:dyDescent="0.2">
      <c r="B878" s="4"/>
      <c r="F878" s="4"/>
    </row>
    <row r="879" spans="2:6" x14ac:dyDescent="0.2">
      <c r="B879" s="4"/>
      <c r="F879" s="4"/>
    </row>
    <row r="880" spans="2:6" x14ac:dyDescent="0.2">
      <c r="B880" s="4"/>
      <c r="F880" s="4"/>
    </row>
    <row r="881" spans="2:6" x14ac:dyDescent="0.2">
      <c r="B881" s="4"/>
      <c r="F881" s="4"/>
    </row>
    <row r="882" spans="2:6" x14ac:dyDescent="0.2">
      <c r="B882" s="4"/>
      <c r="F882" s="4"/>
    </row>
    <row r="883" spans="2:6" x14ac:dyDescent="0.2">
      <c r="B883" s="4"/>
      <c r="F883" s="4"/>
    </row>
    <row r="884" spans="2:6" x14ac:dyDescent="0.2">
      <c r="B884" s="4"/>
      <c r="F884" s="4"/>
    </row>
    <row r="885" spans="2:6" x14ac:dyDescent="0.2">
      <c r="B885" s="4"/>
      <c r="F885" s="4"/>
    </row>
    <row r="886" spans="2:6" x14ac:dyDescent="0.2">
      <c r="B886" s="4"/>
      <c r="F886" s="4"/>
    </row>
    <row r="887" spans="2:6" x14ac:dyDescent="0.2">
      <c r="B887" s="4"/>
      <c r="F887" s="4"/>
    </row>
    <row r="888" spans="2:6" x14ac:dyDescent="0.2">
      <c r="B888" s="4"/>
      <c r="F888" s="4"/>
    </row>
    <row r="889" spans="2:6" x14ac:dyDescent="0.2">
      <c r="B889" s="4"/>
      <c r="F889" s="4"/>
    </row>
    <row r="890" spans="2:6" x14ac:dyDescent="0.2">
      <c r="B890" s="4"/>
      <c r="F890" s="4"/>
    </row>
    <row r="891" spans="2:6" x14ac:dyDescent="0.2">
      <c r="B891" s="4"/>
      <c r="F891" s="4"/>
    </row>
    <row r="892" spans="2:6" x14ac:dyDescent="0.2">
      <c r="B892" s="4"/>
      <c r="F892" s="4"/>
    </row>
    <row r="893" spans="2:6" x14ac:dyDescent="0.2">
      <c r="B893" s="4"/>
      <c r="F893" s="4"/>
    </row>
    <row r="894" spans="2:6" x14ac:dyDescent="0.2">
      <c r="B894" s="4"/>
      <c r="F894" s="4"/>
    </row>
    <row r="895" spans="2:6" x14ac:dyDescent="0.2">
      <c r="B895" s="4"/>
      <c r="F895" s="4"/>
    </row>
    <row r="896" spans="2:6" x14ac:dyDescent="0.2">
      <c r="B896" s="4"/>
      <c r="F896" s="4"/>
    </row>
    <row r="897" spans="2:6" x14ac:dyDescent="0.2">
      <c r="B897" s="4"/>
      <c r="F897" s="4"/>
    </row>
    <row r="898" spans="2:6" x14ac:dyDescent="0.2">
      <c r="B898" s="4"/>
      <c r="F898" s="4"/>
    </row>
    <row r="899" spans="2:6" x14ac:dyDescent="0.2">
      <c r="B899" s="4"/>
      <c r="F899" s="4"/>
    </row>
    <row r="900" spans="2:6" x14ac:dyDescent="0.2">
      <c r="B900" s="4"/>
      <c r="F900" s="4"/>
    </row>
    <row r="901" spans="2:6" x14ac:dyDescent="0.2">
      <c r="B901" s="4"/>
      <c r="F901" s="4"/>
    </row>
    <row r="902" spans="2:6" x14ac:dyDescent="0.2">
      <c r="B902" s="4"/>
      <c r="F902" s="4"/>
    </row>
    <row r="903" spans="2:6" x14ac:dyDescent="0.2">
      <c r="B903" s="4"/>
      <c r="F903" s="4"/>
    </row>
    <row r="904" spans="2:6" x14ac:dyDescent="0.2">
      <c r="B904" s="4"/>
      <c r="F904" s="4"/>
    </row>
    <row r="905" spans="2:6" x14ac:dyDescent="0.2">
      <c r="B905" s="4"/>
      <c r="F905" s="4"/>
    </row>
    <row r="906" spans="2:6" x14ac:dyDescent="0.2">
      <c r="B906" s="4"/>
      <c r="F906" s="4"/>
    </row>
    <row r="907" spans="2:6" x14ac:dyDescent="0.2">
      <c r="B907" s="4"/>
      <c r="F907" s="4"/>
    </row>
    <row r="908" spans="2:6" x14ac:dyDescent="0.2">
      <c r="B908" s="4"/>
      <c r="F908" s="4"/>
    </row>
    <row r="909" spans="2:6" x14ac:dyDescent="0.2">
      <c r="B909" s="4"/>
      <c r="F909" s="4"/>
    </row>
    <row r="910" spans="2:6" x14ac:dyDescent="0.2">
      <c r="B910" s="4"/>
      <c r="F910" s="4"/>
    </row>
    <row r="911" spans="2:6" x14ac:dyDescent="0.2">
      <c r="B911" s="4"/>
      <c r="F911" s="4"/>
    </row>
    <row r="912" spans="2:6" x14ac:dyDescent="0.2">
      <c r="B912" s="4"/>
      <c r="F912" s="4"/>
    </row>
    <row r="913" spans="2:6" x14ac:dyDescent="0.2">
      <c r="B913" s="4"/>
      <c r="F913" s="4"/>
    </row>
    <row r="914" spans="2:6" x14ac:dyDescent="0.2">
      <c r="B914" s="4"/>
      <c r="F914" s="4"/>
    </row>
    <row r="915" spans="2:6" x14ac:dyDescent="0.2">
      <c r="B915" s="4"/>
      <c r="F915" s="4"/>
    </row>
    <row r="916" spans="2:6" x14ac:dyDescent="0.2">
      <c r="B916" s="4"/>
      <c r="F916" s="4"/>
    </row>
    <row r="917" spans="2:6" x14ac:dyDescent="0.2">
      <c r="B917" s="4"/>
      <c r="F917" s="4"/>
    </row>
    <row r="918" spans="2:6" x14ac:dyDescent="0.2">
      <c r="B918" s="4"/>
      <c r="F918" s="4"/>
    </row>
    <row r="919" spans="2:6" x14ac:dyDescent="0.2">
      <c r="B919" s="4"/>
      <c r="F919" s="4"/>
    </row>
    <row r="920" spans="2:6" x14ac:dyDescent="0.2">
      <c r="B920" s="4"/>
      <c r="F920" s="4"/>
    </row>
    <row r="921" spans="2:6" x14ac:dyDescent="0.2">
      <c r="B921" s="4"/>
      <c r="F921" s="4"/>
    </row>
    <row r="922" spans="2:6" x14ac:dyDescent="0.2">
      <c r="B922" s="4"/>
      <c r="F922" s="4"/>
    </row>
    <row r="923" spans="2:6" x14ac:dyDescent="0.2">
      <c r="B923" s="4"/>
      <c r="F923" s="4"/>
    </row>
    <row r="924" spans="2:6" x14ac:dyDescent="0.2">
      <c r="B924" s="4"/>
      <c r="F924" s="4"/>
    </row>
    <row r="925" spans="2:6" x14ac:dyDescent="0.2">
      <c r="B925" s="4"/>
      <c r="F925" s="4"/>
    </row>
    <row r="926" spans="2:6" x14ac:dyDescent="0.2">
      <c r="B926" s="4"/>
      <c r="F926" s="4"/>
    </row>
    <row r="927" spans="2:6" x14ac:dyDescent="0.2">
      <c r="B927" s="4"/>
      <c r="F927" s="4"/>
    </row>
    <row r="928" spans="2:6" x14ac:dyDescent="0.2">
      <c r="B928" s="4"/>
      <c r="F928" s="4"/>
    </row>
    <row r="929" spans="2:6" x14ac:dyDescent="0.2">
      <c r="B929" s="4"/>
      <c r="F929" s="4"/>
    </row>
    <row r="930" spans="2:6" x14ac:dyDescent="0.2">
      <c r="B930" s="4"/>
      <c r="F930" s="4"/>
    </row>
    <row r="931" spans="2:6" x14ac:dyDescent="0.2">
      <c r="B931" s="4"/>
      <c r="F931" s="4"/>
    </row>
    <row r="932" spans="2:6" x14ac:dyDescent="0.2">
      <c r="B932" s="4"/>
      <c r="F932" s="4"/>
    </row>
    <row r="933" spans="2:6" x14ac:dyDescent="0.2">
      <c r="B933" s="4"/>
      <c r="F933" s="4"/>
    </row>
    <row r="934" spans="2:6" x14ac:dyDescent="0.2">
      <c r="B934" s="4"/>
      <c r="F934" s="4"/>
    </row>
    <row r="935" spans="2:6" x14ac:dyDescent="0.2">
      <c r="B935" s="4"/>
      <c r="F935" s="4"/>
    </row>
    <row r="936" spans="2:6" x14ac:dyDescent="0.2">
      <c r="B936" s="4"/>
      <c r="F936" s="4"/>
    </row>
    <row r="937" spans="2:6" x14ac:dyDescent="0.2">
      <c r="B937" s="4"/>
      <c r="F937" s="4"/>
    </row>
    <row r="938" spans="2:6" x14ac:dyDescent="0.2">
      <c r="B938" s="4"/>
      <c r="F938" s="4"/>
    </row>
    <row r="939" spans="2:6" x14ac:dyDescent="0.2">
      <c r="B939" s="4"/>
      <c r="F939" s="4"/>
    </row>
    <row r="940" spans="2:6" x14ac:dyDescent="0.2">
      <c r="B940" s="4"/>
      <c r="F940" s="4"/>
    </row>
    <row r="941" spans="2:6" x14ac:dyDescent="0.2">
      <c r="B941" s="4"/>
      <c r="F941" s="4"/>
    </row>
    <row r="942" spans="2:6" x14ac:dyDescent="0.2">
      <c r="B942" s="4"/>
      <c r="F942" s="4"/>
    </row>
    <row r="943" spans="2:6" x14ac:dyDescent="0.2">
      <c r="B943" s="4"/>
      <c r="F943" s="4"/>
    </row>
    <row r="944" spans="2:6" x14ac:dyDescent="0.2">
      <c r="B944" s="4"/>
      <c r="F944" s="4"/>
    </row>
    <row r="945" spans="2:6" x14ac:dyDescent="0.2">
      <c r="B945" s="4"/>
      <c r="F945" s="4"/>
    </row>
    <row r="946" spans="2:6" x14ac:dyDescent="0.2">
      <c r="B946" s="4"/>
      <c r="F946" s="4"/>
    </row>
    <row r="947" spans="2:6" x14ac:dyDescent="0.2">
      <c r="B947" s="4"/>
      <c r="F947" s="4"/>
    </row>
    <row r="948" spans="2:6" x14ac:dyDescent="0.2">
      <c r="B948" s="4"/>
      <c r="F948" s="4"/>
    </row>
    <row r="949" spans="2:6" x14ac:dyDescent="0.2">
      <c r="B949" s="4"/>
      <c r="F949" s="4"/>
    </row>
    <row r="950" spans="2:6" x14ac:dyDescent="0.2">
      <c r="B950" s="4"/>
      <c r="F950" s="4"/>
    </row>
    <row r="951" spans="2:6" x14ac:dyDescent="0.2">
      <c r="B951" s="4"/>
      <c r="F951" s="4"/>
    </row>
    <row r="952" spans="2:6" x14ac:dyDescent="0.2">
      <c r="B952" s="4"/>
      <c r="F952" s="4"/>
    </row>
    <row r="953" spans="2:6" x14ac:dyDescent="0.2">
      <c r="B953" s="4"/>
      <c r="F953" s="4"/>
    </row>
    <row r="954" spans="2:6" x14ac:dyDescent="0.2">
      <c r="B954" s="4"/>
      <c r="F954" s="4"/>
    </row>
    <row r="955" spans="2:6" x14ac:dyDescent="0.2">
      <c r="B955" s="4"/>
      <c r="F955" s="4"/>
    </row>
    <row r="956" spans="2:6" x14ac:dyDescent="0.2">
      <c r="B956" s="4"/>
      <c r="F956" s="4"/>
    </row>
    <row r="957" spans="2:6" x14ac:dyDescent="0.2">
      <c r="B957" s="4"/>
      <c r="F957" s="4"/>
    </row>
    <row r="958" spans="2:6" x14ac:dyDescent="0.2">
      <c r="B958" s="4"/>
      <c r="F958" s="4"/>
    </row>
    <row r="959" spans="2:6" x14ac:dyDescent="0.2">
      <c r="B959" s="4"/>
      <c r="F959" s="4"/>
    </row>
    <row r="960" spans="2:6" x14ac:dyDescent="0.2">
      <c r="B960" s="4"/>
      <c r="F960" s="4"/>
    </row>
    <row r="961" spans="2:6" x14ac:dyDescent="0.2">
      <c r="B961" s="4"/>
      <c r="F961" s="4"/>
    </row>
    <row r="962" spans="2:6" x14ac:dyDescent="0.2">
      <c r="B962" s="4"/>
      <c r="F962" s="4"/>
    </row>
    <row r="963" spans="2:6" x14ac:dyDescent="0.2">
      <c r="B963" s="4"/>
      <c r="F963" s="4"/>
    </row>
    <row r="964" spans="2:6" x14ac:dyDescent="0.2">
      <c r="B964" s="4"/>
      <c r="F964" s="4"/>
    </row>
    <row r="965" spans="2:6" x14ac:dyDescent="0.2">
      <c r="B965" s="4"/>
      <c r="F965" s="4"/>
    </row>
    <row r="966" spans="2:6" x14ac:dyDescent="0.2">
      <c r="B966" s="4"/>
      <c r="F966" s="4"/>
    </row>
    <row r="967" spans="2:6" x14ac:dyDescent="0.2">
      <c r="B967" s="4"/>
      <c r="F967" s="4"/>
    </row>
    <row r="968" spans="2:6" x14ac:dyDescent="0.2">
      <c r="B968" s="4"/>
      <c r="F968" s="4"/>
    </row>
    <row r="969" spans="2:6" x14ac:dyDescent="0.2">
      <c r="B969" s="4"/>
      <c r="F969" s="4"/>
    </row>
    <row r="970" spans="2:6" x14ac:dyDescent="0.2">
      <c r="B970" s="4"/>
      <c r="F970" s="4"/>
    </row>
    <row r="971" spans="2:6" x14ac:dyDescent="0.2">
      <c r="B971" s="4"/>
      <c r="F971" s="4"/>
    </row>
    <row r="972" spans="2:6" x14ac:dyDescent="0.2">
      <c r="B972" s="4"/>
      <c r="F972" s="4"/>
    </row>
    <row r="973" spans="2:6" x14ac:dyDescent="0.2">
      <c r="B973" s="4"/>
      <c r="F973" s="4"/>
    </row>
    <row r="974" spans="2:6" x14ac:dyDescent="0.2">
      <c r="B974" s="4"/>
      <c r="F974" s="4"/>
    </row>
    <row r="975" spans="2:6" x14ac:dyDescent="0.2">
      <c r="B975" s="4"/>
      <c r="F975" s="4"/>
    </row>
    <row r="976" spans="2:6" x14ac:dyDescent="0.2">
      <c r="B976" s="4"/>
      <c r="F976" s="4"/>
    </row>
    <row r="977" spans="2:6" x14ac:dyDescent="0.2">
      <c r="B977" s="4"/>
      <c r="F977" s="4"/>
    </row>
    <row r="978" spans="2:6" x14ac:dyDescent="0.2">
      <c r="B978" s="4"/>
      <c r="F978" s="4"/>
    </row>
    <row r="979" spans="2:6" x14ac:dyDescent="0.2">
      <c r="B979" s="4"/>
      <c r="F979" s="4"/>
    </row>
    <row r="980" spans="2:6" x14ac:dyDescent="0.2">
      <c r="B980" s="4"/>
      <c r="F980" s="4"/>
    </row>
    <row r="981" spans="2:6" x14ac:dyDescent="0.2">
      <c r="B981" s="4"/>
      <c r="F981" s="4"/>
    </row>
    <row r="982" spans="2:6" x14ac:dyDescent="0.2">
      <c r="B982" s="4"/>
      <c r="F982" s="4"/>
    </row>
    <row r="983" spans="2:6" x14ac:dyDescent="0.2">
      <c r="B983" s="4"/>
      <c r="F983" s="4"/>
    </row>
    <row r="984" spans="2:6" x14ac:dyDescent="0.2">
      <c r="B984" s="4"/>
      <c r="F984" s="4"/>
    </row>
    <row r="985" spans="2:6" x14ac:dyDescent="0.2">
      <c r="B985" s="4"/>
      <c r="F985" s="4"/>
    </row>
    <row r="986" spans="2:6" x14ac:dyDescent="0.2">
      <c r="B986" s="4"/>
      <c r="F986" s="4"/>
    </row>
    <row r="987" spans="2:6" x14ac:dyDescent="0.2">
      <c r="B987" s="4"/>
      <c r="F987" s="4"/>
    </row>
    <row r="988" spans="2:6" x14ac:dyDescent="0.2">
      <c r="B988" s="4"/>
      <c r="F988" s="4"/>
    </row>
    <row r="989" spans="2:6" x14ac:dyDescent="0.2">
      <c r="B989" s="4"/>
      <c r="F989" s="4"/>
    </row>
    <row r="990" spans="2:6" x14ac:dyDescent="0.2">
      <c r="B990" s="4"/>
      <c r="F990" s="4"/>
    </row>
    <row r="991" spans="2:6" x14ac:dyDescent="0.2">
      <c r="B991" s="4"/>
      <c r="F991" s="4"/>
    </row>
    <row r="992" spans="2:6" x14ac:dyDescent="0.2">
      <c r="B992" s="4"/>
      <c r="F992" s="4"/>
    </row>
    <row r="993" spans="2:6" x14ac:dyDescent="0.2">
      <c r="B993" s="4"/>
      <c r="F993" s="4"/>
    </row>
    <row r="994" spans="2:6" x14ac:dyDescent="0.2">
      <c r="B994" s="4"/>
      <c r="F994" s="4"/>
    </row>
    <row r="995" spans="2:6" x14ac:dyDescent="0.2">
      <c r="B995" s="4"/>
      <c r="F995" s="4"/>
    </row>
    <row r="996" spans="2:6" x14ac:dyDescent="0.2">
      <c r="B996" s="4"/>
      <c r="F996" s="4"/>
    </row>
    <row r="997" spans="2:6" x14ac:dyDescent="0.2">
      <c r="B997" s="4"/>
      <c r="F997" s="4"/>
    </row>
    <row r="998" spans="2:6" x14ac:dyDescent="0.2">
      <c r="B998" s="4"/>
      <c r="F998" s="4"/>
    </row>
    <row r="999" spans="2:6" x14ac:dyDescent="0.2">
      <c r="B999" s="4"/>
      <c r="F999" s="4"/>
    </row>
    <row r="1000" spans="2:6" x14ac:dyDescent="0.2">
      <c r="B1000" s="4"/>
      <c r="F1000" s="4"/>
    </row>
    <row r="1001" spans="2:6" x14ac:dyDescent="0.2">
      <c r="B1001" s="4"/>
      <c r="F1001" s="4"/>
    </row>
    <row r="1002" spans="2:6" x14ac:dyDescent="0.2">
      <c r="B1002" s="4"/>
      <c r="F1002" s="4"/>
    </row>
    <row r="1003" spans="2:6" x14ac:dyDescent="0.2">
      <c r="B1003" s="4"/>
      <c r="F1003" s="4"/>
    </row>
    <row r="1004" spans="2:6" x14ac:dyDescent="0.2">
      <c r="B1004" s="4"/>
      <c r="F1004" s="4"/>
    </row>
    <row r="1005" spans="2:6" x14ac:dyDescent="0.2">
      <c r="B1005" s="4"/>
      <c r="F1005" s="4"/>
    </row>
    <row r="1006" spans="2:6" x14ac:dyDescent="0.2">
      <c r="B1006" s="4"/>
      <c r="F1006" s="4"/>
    </row>
    <row r="1007" spans="2:6" x14ac:dyDescent="0.2">
      <c r="B1007" s="4"/>
      <c r="F1007" s="4"/>
    </row>
    <row r="1008" spans="2:6" x14ac:dyDescent="0.2">
      <c r="B1008" s="4"/>
      <c r="F1008" s="4"/>
    </row>
    <row r="1009" spans="2:6" x14ac:dyDescent="0.2">
      <c r="B1009" s="4"/>
      <c r="F1009" s="4"/>
    </row>
    <row r="1010" spans="2:6" x14ac:dyDescent="0.2">
      <c r="B1010" s="4"/>
      <c r="F1010" s="4"/>
    </row>
    <row r="1011" spans="2:6" x14ac:dyDescent="0.2">
      <c r="B1011" s="4"/>
      <c r="F1011" s="4"/>
    </row>
    <row r="1012" spans="2:6" x14ac:dyDescent="0.2">
      <c r="B1012" s="4"/>
      <c r="F1012" s="4"/>
    </row>
    <row r="1013" spans="2:6" x14ac:dyDescent="0.2">
      <c r="B1013" s="4"/>
      <c r="F1013" s="4"/>
    </row>
    <row r="1014" spans="2:6" x14ac:dyDescent="0.2">
      <c r="B1014" s="4"/>
      <c r="F1014" s="4"/>
    </row>
    <row r="1015" spans="2:6" x14ac:dyDescent="0.2">
      <c r="B1015" s="4"/>
      <c r="F1015" s="4"/>
    </row>
    <row r="1016" spans="2:6" x14ac:dyDescent="0.2">
      <c r="B1016" s="4"/>
      <c r="F1016" s="4"/>
    </row>
    <row r="1017" spans="2:6" x14ac:dyDescent="0.2">
      <c r="B1017" s="4"/>
      <c r="F1017" s="4"/>
    </row>
    <row r="1018" spans="2:6" x14ac:dyDescent="0.2">
      <c r="B1018" s="4"/>
      <c r="F1018" s="4"/>
    </row>
    <row r="1019" spans="2:6" x14ac:dyDescent="0.2">
      <c r="B1019" s="4"/>
      <c r="F1019" s="4"/>
    </row>
    <row r="1020" spans="2:6" x14ac:dyDescent="0.2">
      <c r="B1020" s="4"/>
      <c r="F1020" s="4"/>
    </row>
    <row r="1021" spans="2:6" x14ac:dyDescent="0.2">
      <c r="B1021" s="4"/>
      <c r="F1021" s="4"/>
    </row>
    <row r="1022" spans="2:6" x14ac:dyDescent="0.2">
      <c r="B1022" s="4"/>
      <c r="F1022" s="4"/>
    </row>
    <row r="1023" spans="2:6" x14ac:dyDescent="0.2">
      <c r="B1023" s="4"/>
      <c r="F1023" s="4"/>
    </row>
    <row r="1024" spans="2:6" x14ac:dyDescent="0.2">
      <c r="B1024" s="4"/>
      <c r="F1024" s="4"/>
    </row>
    <row r="1025" spans="2:6" x14ac:dyDescent="0.2">
      <c r="B1025" s="4"/>
      <c r="F1025" s="4"/>
    </row>
    <row r="1026" spans="2:6" x14ac:dyDescent="0.2">
      <c r="B1026" s="4"/>
      <c r="F1026" s="4"/>
    </row>
    <row r="1027" spans="2:6" x14ac:dyDescent="0.2">
      <c r="B1027" s="4"/>
      <c r="F1027" s="4"/>
    </row>
    <row r="1028" spans="2:6" x14ac:dyDescent="0.2">
      <c r="B1028" s="4"/>
      <c r="F1028" s="4"/>
    </row>
    <row r="1029" spans="2:6" x14ac:dyDescent="0.2">
      <c r="B1029" s="4"/>
      <c r="F1029" s="4"/>
    </row>
    <row r="1030" spans="2:6" x14ac:dyDescent="0.2">
      <c r="B1030" s="4"/>
      <c r="F1030" s="4"/>
    </row>
    <row r="1031" spans="2:6" x14ac:dyDescent="0.2">
      <c r="B1031" s="4"/>
      <c r="F1031" s="4"/>
    </row>
    <row r="1032" spans="2:6" x14ac:dyDescent="0.2">
      <c r="B1032" s="4"/>
      <c r="F1032" s="4"/>
    </row>
    <row r="1033" spans="2:6" x14ac:dyDescent="0.2">
      <c r="B1033" s="4"/>
      <c r="F1033" s="4"/>
    </row>
    <row r="1034" spans="2:6" x14ac:dyDescent="0.2">
      <c r="B1034" s="4"/>
      <c r="F1034" s="4"/>
    </row>
    <row r="1035" spans="2:6" x14ac:dyDescent="0.2">
      <c r="B1035" s="4"/>
      <c r="F1035" s="4"/>
    </row>
    <row r="1036" spans="2:6" x14ac:dyDescent="0.2">
      <c r="B1036" s="4"/>
      <c r="F1036" s="4"/>
    </row>
    <row r="1037" spans="2:6" x14ac:dyDescent="0.2">
      <c r="B1037" s="4"/>
      <c r="F1037" s="4"/>
    </row>
    <row r="1038" spans="2:6" x14ac:dyDescent="0.2">
      <c r="B1038" s="4"/>
      <c r="F1038" s="4"/>
    </row>
    <row r="1039" spans="2:6" x14ac:dyDescent="0.2">
      <c r="B1039" s="4"/>
      <c r="F1039" s="4"/>
    </row>
    <row r="1040" spans="2:6" x14ac:dyDescent="0.2">
      <c r="B1040" s="4"/>
      <c r="F1040" s="4"/>
    </row>
    <row r="1041" spans="2:6" x14ac:dyDescent="0.2">
      <c r="B1041" s="4"/>
      <c r="F1041" s="4"/>
    </row>
    <row r="1042" spans="2:6" x14ac:dyDescent="0.2">
      <c r="B1042" s="4"/>
      <c r="F1042" s="4"/>
    </row>
    <row r="1043" spans="2:6" x14ac:dyDescent="0.2">
      <c r="B1043" s="4"/>
      <c r="F1043" s="4"/>
    </row>
    <row r="1044" spans="2:6" x14ac:dyDescent="0.2">
      <c r="B1044" s="4"/>
      <c r="F1044" s="4"/>
    </row>
    <row r="1045" spans="2:6" x14ac:dyDescent="0.2">
      <c r="B1045" s="4"/>
      <c r="F1045" s="4"/>
    </row>
    <row r="1046" spans="2:6" x14ac:dyDescent="0.2">
      <c r="B1046" s="4"/>
      <c r="F1046" s="4"/>
    </row>
    <row r="1047" spans="2:6" x14ac:dyDescent="0.2">
      <c r="B1047" s="4"/>
      <c r="F1047" s="4"/>
    </row>
    <row r="1048" spans="2:6" x14ac:dyDescent="0.2">
      <c r="B1048" s="4"/>
      <c r="F1048" s="4"/>
    </row>
    <row r="1049" spans="2:6" x14ac:dyDescent="0.2">
      <c r="B1049" s="4"/>
      <c r="F1049" s="4"/>
    </row>
    <row r="1050" spans="2:6" x14ac:dyDescent="0.2">
      <c r="B1050" s="4"/>
      <c r="F1050" s="4"/>
    </row>
    <row r="1051" spans="2:6" x14ac:dyDescent="0.2">
      <c r="B1051" s="4"/>
      <c r="F1051" s="4"/>
    </row>
    <row r="1052" spans="2:6" x14ac:dyDescent="0.2">
      <c r="B1052" s="4"/>
      <c r="F1052" s="4"/>
    </row>
    <row r="1053" spans="2:6" x14ac:dyDescent="0.2">
      <c r="B1053" s="4"/>
      <c r="F1053" s="4"/>
    </row>
    <row r="1054" spans="2:6" x14ac:dyDescent="0.2">
      <c r="B1054" s="4"/>
      <c r="F1054" s="4"/>
    </row>
    <row r="1055" spans="2:6" x14ac:dyDescent="0.2">
      <c r="B1055" s="4"/>
      <c r="F1055" s="4"/>
    </row>
    <row r="1056" spans="2:6" x14ac:dyDescent="0.2">
      <c r="B1056" s="4"/>
      <c r="F1056" s="4"/>
    </row>
    <row r="1057" spans="2:6" x14ac:dyDescent="0.2">
      <c r="B1057" s="4"/>
      <c r="F1057" s="4"/>
    </row>
    <row r="1058" spans="2:6" x14ac:dyDescent="0.2">
      <c r="B1058" s="4"/>
      <c r="F1058" s="4"/>
    </row>
    <row r="1059" spans="2:6" x14ac:dyDescent="0.2">
      <c r="B1059" s="4"/>
      <c r="F1059" s="4"/>
    </row>
    <row r="1060" spans="2:6" x14ac:dyDescent="0.2">
      <c r="B1060" s="4"/>
      <c r="F1060" s="4"/>
    </row>
    <row r="1061" spans="2:6" x14ac:dyDescent="0.2">
      <c r="B1061" s="4"/>
      <c r="F1061" s="4"/>
    </row>
    <row r="1062" spans="2:6" x14ac:dyDescent="0.2">
      <c r="B1062" s="4"/>
      <c r="F1062" s="4"/>
    </row>
    <row r="1063" spans="2:6" x14ac:dyDescent="0.2">
      <c r="B1063" s="4"/>
      <c r="F1063" s="4"/>
    </row>
    <row r="1064" spans="2:6" x14ac:dyDescent="0.2">
      <c r="B1064" s="4"/>
      <c r="F1064" s="4"/>
    </row>
    <row r="1065" spans="2:6" x14ac:dyDescent="0.2">
      <c r="B1065" s="4"/>
      <c r="F1065" s="4"/>
    </row>
    <row r="1066" spans="2:6" x14ac:dyDescent="0.2">
      <c r="B1066" s="4"/>
      <c r="F1066" s="4"/>
    </row>
    <row r="1067" spans="2:6" x14ac:dyDescent="0.2">
      <c r="B1067" s="4"/>
      <c r="F1067" s="4"/>
    </row>
    <row r="1068" spans="2:6" x14ac:dyDescent="0.2">
      <c r="B1068" s="4"/>
      <c r="F1068" s="4"/>
    </row>
    <row r="1069" spans="2:6" x14ac:dyDescent="0.2">
      <c r="B1069" s="4"/>
      <c r="F1069" s="4"/>
    </row>
    <row r="1070" spans="2:6" x14ac:dyDescent="0.2">
      <c r="B1070" s="4"/>
      <c r="F1070" s="4"/>
    </row>
    <row r="1071" spans="2:6" x14ac:dyDescent="0.2">
      <c r="B1071" s="4"/>
      <c r="F1071" s="4"/>
    </row>
    <row r="1072" spans="2:6" x14ac:dyDescent="0.2">
      <c r="B1072" s="4"/>
      <c r="F1072" s="4"/>
    </row>
    <row r="1073" spans="2:6" x14ac:dyDescent="0.2">
      <c r="B1073" s="4"/>
      <c r="F1073" s="4"/>
    </row>
    <row r="1074" spans="2:6" x14ac:dyDescent="0.2">
      <c r="B1074" s="4"/>
      <c r="F1074" s="4"/>
    </row>
    <row r="1075" spans="2:6" x14ac:dyDescent="0.2">
      <c r="B1075" s="4"/>
      <c r="F1075" s="4"/>
    </row>
    <row r="1076" spans="2:6" x14ac:dyDescent="0.2">
      <c r="B1076" s="4"/>
      <c r="F1076" s="4"/>
    </row>
    <row r="1077" spans="2:6" x14ac:dyDescent="0.2">
      <c r="B1077" s="4"/>
      <c r="F1077" s="4"/>
    </row>
    <row r="1078" spans="2:6" x14ac:dyDescent="0.2">
      <c r="B1078" s="4"/>
      <c r="F1078" s="4"/>
    </row>
    <row r="1079" spans="2:6" x14ac:dyDescent="0.2">
      <c r="B1079" s="4"/>
      <c r="F1079" s="4"/>
    </row>
    <row r="1080" spans="2:6" x14ac:dyDescent="0.2">
      <c r="B1080" s="4"/>
      <c r="F1080" s="4"/>
    </row>
    <row r="1081" spans="2:6" x14ac:dyDescent="0.2">
      <c r="B1081" s="4"/>
      <c r="F1081" s="4"/>
    </row>
    <row r="1082" spans="2:6" x14ac:dyDescent="0.2">
      <c r="B1082" s="4"/>
      <c r="F1082" s="4"/>
    </row>
    <row r="1083" spans="2:6" x14ac:dyDescent="0.2">
      <c r="B1083" s="4"/>
      <c r="F1083" s="4"/>
    </row>
    <row r="1084" spans="2:6" x14ac:dyDescent="0.2">
      <c r="B1084" s="4"/>
      <c r="F1084" s="4"/>
    </row>
    <row r="1085" spans="2:6" x14ac:dyDescent="0.2">
      <c r="B1085" s="4"/>
      <c r="F1085" s="4"/>
    </row>
    <row r="1086" spans="2:6" x14ac:dyDescent="0.2">
      <c r="B1086" s="4"/>
      <c r="F1086" s="4"/>
    </row>
    <row r="1087" spans="2:6" x14ac:dyDescent="0.2">
      <c r="B1087" s="4"/>
      <c r="F1087" s="4"/>
    </row>
    <row r="1088" spans="2:6" x14ac:dyDescent="0.2">
      <c r="B1088" s="4"/>
      <c r="F1088" s="4"/>
    </row>
    <row r="1089" spans="2:6" x14ac:dyDescent="0.2">
      <c r="B1089" s="4"/>
      <c r="F1089" s="4"/>
    </row>
    <row r="1090" spans="2:6" x14ac:dyDescent="0.2">
      <c r="B1090" s="4"/>
      <c r="F1090" s="4"/>
    </row>
    <row r="1091" spans="2:6" x14ac:dyDescent="0.2">
      <c r="B1091" s="4"/>
      <c r="F1091" s="4"/>
    </row>
    <row r="1092" spans="2:6" x14ac:dyDescent="0.2">
      <c r="B1092" s="4"/>
      <c r="F1092" s="4"/>
    </row>
    <row r="1093" spans="2:6" x14ac:dyDescent="0.2">
      <c r="B1093" s="4"/>
      <c r="F1093" s="4"/>
    </row>
    <row r="1094" spans="2:6" x14ac:dyDescent="0.2">
      <c r="B1094" s="4"/>
      <c r="F1094" s="4"/>
    </row>
    <row r="1095" spans="2:6" x14ac:dyDescent="0.2">
      <c r="B1095" s="4"/>
      <c r="F1095" s="4"/>
    </row>
    <row r="1096" spans="2:6" x14ac:dyDescent="0.2">
      <c r="B1096" s="4"/>
      <c r="F1096" s="4"/>
    </row>
    <row r="1097" spans="2:6" x14ac:dyDescent="0.2">
      <c r="B1097" s="4"/>
      <c r="F1097" s="4"/>
    </row>
    <row r="1098" spans="2:6" x14ac:dyDescent="0.2">
      <c r="B1098" s="4"/>
      <c r="F1098" s="4"/>
    </row>
    <row r="1099" spans="2:6" x14ac:dyDescent="0.2">
      <c r="B1099" s="4"/>
      <c r="F1099" s="4"/>
    </row>
    <row r="1100" spans="2:6" x14ac:dyDescent="0.2">
      <c r="B1100" s="4"/>
      <c r="F1100" s="4"/>
    </row>
    <row r="1101" spans="2:6" x14ac:dyDescent="0.2">
      <c r="B1101" s="4"/>
      <c r="F1101" s="4"/>
    </row>
    <row r="1102" spans="2:6" x14ac:dyDescent="0.2">
      <c r="B1102" s="4"/>
      <c r="F1102" s="4"/>
    </row>
    <row r="1103" spans="2:6" x14ac:dyDescent="0.2">
      <c r="B1103" s="4"/>
      <c r="F1103" s="4"/>
    </row>
    <row r="1104" spans="2:6" x14ac:dyDescent="0.2">
      <c r="B1104" s="4"/>
      <c r="F1104" s="4"/>
    </row>
    <row r="1105" spans="2:6" x14ac:dyDescent="0.2">
      <c r="B1105" s="4"/>
      <c r="F1105" s="4"/>
    </row>
    <row r="1106" spans="2:6" x14ac:dyDescent="0.2">
      <c r="B1106" s="4"/>
      <c r="F1106" s="4"/>
    </row>
    <row r="1107" spans="2:6" x14ac:dyDescent="0.2">
      <c r="B1107" s="4"/>
      <c r="F1107" s="4"/>
    </row>
    <row r="1108" spans="2:6" x14ac:dyDescent="0.2">
      <c r="B1108" s="4"/>
      <c r="F1108" s="4"/>
    </row>
    <row r="1109" spans="2:6" x14ac:dyDescent="0.2">
      <c r="B1109" s="4"/>
      <c r="F1109" s="4"/>
    </row>
    <row r="1110" spans="2:6" x14ac:dyDescent="0.2">
      <c r="B1110" s="4"/>
      <c r="F1110" s="4"/>
    </row>
    <row r="1111" spans="2:6" x14ac:dyDescent="0.2">
      <c r="B1111" s="4"/>
      <c r="F1111" s="4"/>
    </row>
    <row r="1112" spans="2:6" x14ac:dyDescent="0.2">
      <c r="B1112" s="4"/>
      <c r="F1112" s="4"/>
    </row>
    <row r="1113" spans="2:6" x14ac:dyDescent="0.2">
      <c r="B1113" s="4"/>
      <c r="F1113" s="4"/>
    </row>
    <row r="1114" spans="2:6" x14ac:dyDescent="0.2">
      <c r="B1114" s="4"/>
      <c r="F1114" s="4"/>
    </row>
    <row r="1115" spans="2:6" x14ac:dyDescent="0.2">
      <c r="B1115" s="4"/>
      <c r="F1115" s="4"/>
    </row>
    <row r="1116" spans="2:6" x14ac:dyDescent="0.2">
      <c r="B1116" s="4"/>
      <c r="F1116" s="4"/>
    </row>
    <row r="1117" spans="2:6" x14ac:dyDescent="0.2">
      <c r="B1117" s="4"/>
      <c r="F1117" s="4"/>
    </row>
    <row r="1118" spans="2:6" x14ac:dyDescent="0.2">
      <c r="B1118" s="4"/>
      <c r="F1118" s="4"/>
    </row>
    <row r="1119" spans="2:6" x14ac:dyDescent="0.2">
      <c r="B1119" s="4"/>
      <c r="F1119" s="4"/>
    </row>
    <row r="1120" spans="2:6" x14ac:dyDescent="0.2">
      <c r="B1120" s="4"/>
      <c r="F1120" s="4"/>
    </row>
    <row r="1121" spans="2:6" x14ac:dyDescent="0.2">
      <c r="B1121" s="4"/>
      <c r="F1121" s="4"/>
    </row>
    <row r="1122" spans="2:6" x14ac:dyDescent="0.2">
      <c r="B1122" s="4"/>
      <c r="F1122" s="4"/>
    </row>
    <row r="1123" spans="2:6" x14ac:dyDescent="0.2">
      <c r="B1123" s="4"/>
      <c r="F1123" s="4"/>
    </row>
    <row r="1124" spans="2:6" x14ac:dyDescent="0.2">
      <c r="B1124" s="4"/>
      <c r="F1124" s="4"/>
    </row>
    <row r="1125" spans="2:6" x14ac:dyDescent="0.2">
      <c r="B1125" s="4"/>
      <c r="F1125" s="4"/>
    </row>
    <row r="1126" spans="2:6" x14ac:dyDescent="0.2">
      <c r="B1126" s="4"/>
      <c r="F1126" s="4"/>
    </row>
    <row r="1127" spans="2:6" x14ac:dyDescent="0.2">
      <c r="B1127" s="4"/>
      <c r="F1127" s="4"/>
    </row>
    <row r="1128" spans="2:6" x14ac:dyDescent="0.2">
      <c r="B1128" s="4"/>
      <c r="F1128" s="4"/>
    </row>
    <row r="1129" spans="2:6" x14ac:dyDescent="0.2">
      <c r="B1129" s="4"/>
      <c r="F1129" s="4"/>
    </row>
    <row r="1130" spans="2:6" x14ac:dyDescent="0.2">
      <c r="B1130" s="4"/>
      <c r="F1130" s="4"/>
    </row>
    <row r="1131" spans="2:6" x14ac:dyDescent="0.2">
      <c r="B1131" s="4"/>
      <c r="F1131" s="4"/>
    </row>
    <row r="1132" spans="2:6" x14ac:dyDescent="0.2">
      <c r="B1132" s="4"/>
      <c r="F1132" s="4"/>
    </row>
    <row r="1133" spans="2:6" x14ac:dyDescent="0.2">
      <c r="B1133" s="4"/>
      <c r="F1133" s="4"/>
    </row>
    <row r="1134" spans="2:6" x14ac:dyDescent="0.2">
      <c r="B1134" s="4"/>
      <c r="F1134" s="4"/>
    </row>
    <row r="1135" spans="2:6" x14ac:dyDescent="0.2">
      <c r="B1135" s="4"/>
      <c r="F1135" s="4"/>
    </row>
    <row r="1136" spans="2:6" x14ac:dyDescent="0.2">
      <c r="B1136" s="4"/>
      <c r="F1136" s="4"/>
    </row>
    <row r="1137" spans="2:6" x14ac:dyDescent="0.2">
      <c r="B1137" s="4"/>
      <c r="F1137" s="4"/>
    </row>
    <row r="1138" spans="2:6" x14ac:dyDescent="0.2">
      <c r="B1138" s="4"/>
      <c r="F1138" s="4"/>
    </row>
    <row r="1139" spans="2:6" x14ac:dyDescent="0.2">
      <c r="B1139" s="4"/>
      <c r="F1139" s="4"/>
    </row>
  </sheetData>
  <phoneticPr fontId="8" type="noConversion"/>
  <hyperlinks>
    <hyperlink ref="A3" r:id="rId1"/>
    <hyperlink ref="P11" r:id="rId2" display="http://www.konkoly.hu/cgi-bin/IBVS?5230"/>
    <hyperlink ref="P12" r:id="rId3" display="http://www.konkoly.hu/cgi-bin/IBVS?5230"/>
    <hyperlink ref="P13" r:id="rId4" display="http://www.konkoly.hu/cgi-bin/IBVS?5736"/>
    <hyperlink ref="P14" r:id="rId5" display="http://www.konkoly.hu/cgi-bin/IBVS?5736"/>
    <hyperlink ref="P15" r:id="rId6" display="http://www.konkoly.hu/cgi-bin/IBVS?5736"/>
    <hyperlink ref="P16" r:id="rId7" display="http://www.konkoly.hu/cgi-bin/IBVS?5592"/>
    <hyperlink ref="P17" r:id="rId8" display="http://www.konkoly.hu/cgi-bin/IBVS?5592"/>
    <hyperlink ref="P18" r:id="rId9" display="http://www.bav-astro.de/sfs/BAVM_link.php?BAVMnr=173"/>
    <hyperlink ref="P19" r:id="rId10" display="http://www.bav-astro.de/sfs/BAVM_link.php?BAVMnr=209"/>
    <hyperlink ref="P20" r:id="rId11" display="http://www.konkoly.hu/cgi-bin/IBVS?5974"/>
    <hyperlink ref="P21" r:id="rId12" display="http://www.bav-astro.de/sfs/BAVM_link.php?BAVMnr=220"/>
    <hyperlink ref="P22" r:id="rId13" display="http://www.bav-astro.de/sfs/BAVM_link.php?BAVMnr=220"/>
    <hyperlink ref="P23" r:id="rId14" display="http://www.bav-astro.de/sfs/BAVM_link.php?BAVMnr=220"/>
    <hyperlink ref="P24" r:id="rId15" display="http://var.astro.cz/oejv/issues/oejv0155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1</vt:lpstr>
      <vt:lpstr>Active 2</vt:lpstr>
      <vt:lpstr>Q_fit (2)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2024-01-29T03:38:30Z</dcterms:modified>
</cp:coreProperties>
</file>