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18F0352E-B1D3-41CF-A756-945C3AB4ECA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95" i="1" l="1"/>
  <c r="F95" i="1" s="1"/>
  <c r="G95" i="1" s="1"/>
  <c r="K95" i="1" s="1"/>
  <c r="Q95" i="1"/>
  <c r="Q94" i="1"/>
  <c r="Q93" i="1"/>
  <c r="C7" i="1"/>
  <c r="E94" i="1"/>
  <c r="F94" i="1"/>
  <c r="C8" i="1"/>
  <c r="E29" i="1"/>
  <c r="F29" i="1"/>
  <c r="G29" i="1"/>
  <c r="J29" i="1"/>
  <c r="E58" i="1"/>
  <c r="F58" i="1"/>
  <c r="E66" i="1"/>
  <c r="F66" i="1"/>
  <c r="E72" i="1"/>
  <c r="F72" i="1"/>
  <c r="E75" i="1"/>
  <c r="F75" i="1"/>
  <c r="E77" i="1"/>
  <c r="F77" i="1"/>
  <c r="G77" i="1"/>
  <c r="J77" i="1"/>
  <c r="E80" i="1"/>
  <c r="F80" i="1"/>
  <c r="E83" i="1"/>
  <c r="F83" i="1"/>
  <c r="E85" i="1"/>
  <c r="F85" i="1"/>
  <c r="G85" i="1"/>
  <c r="J85" i="1"/>
  <c r="E88" i="1"/>
  <c r="F88" i="1"/>
  <c r="E91" i="1"/>
  <c r="F91" i="1"/>
  <c r="E68" i="1"/>
  <c r="F68" i="1"/>
  <c r="D9" i="1"/>
  <c r="C9" i="1"/>
  <c r="E23" i="1"/>
  <c r="F23" i="1"/>
  <c r="E25" i="1"/>
  <c r="F25" i="1"/>
  <c r="G25" i="1"/>
  <c r="J25" i="1"/>
  <c r="E26" i="1"/>
  <c r="F26" i="1"/>
  <c r="G26" i="1"/>
  <c r="I26" i="1"/>
  <c r="E27" i="1"/>
  <c r="F27" i="1"/>
  <c r="G27" i="1"/>
  <c r="J27" i="1"/>
  <c r="E28" i="1"/>
  <c r="F28" i="1"/>
  <c r="G28" i="1"/>
  <c r="J28" i="1"/>
  <c r="E30" i="1"/>
  <c r="F30" i="1"/>
  <c r="G30" i="1"/>
  <c r="J30" i="1"/>
  <c r="E31" i="1"/>
  <c r="F31" i="1"/>
  <c r="G31" i="1"/>
  <c r="I31" i="1"/>
  <c r="E33" i="1"/>
  <c r="F33" i="1"/>
  <c r="G33" i="1"/>
  <c r="E34" i="1"/>
  <c r="F34" i="1"/>
  <c r="G34" i="1"/>
  <c r="E35" i="1"/>
  <c r="F35" i="1"/>
  <c r="G35" i="1"/>
  <c r="E36" i="1"/>
  <c r="F36" i="1"/>
  <c r="G36" i="1"/>
  <c r="E37" i="1"/>
  <c r="F37" i="1"/>
  <c r="G37" i="1"/>
  <c r="J37" i="1"/>
  <c r="E38" i="1"/>
  <c r="F38" i="1"/>
  <c r="G38" i="1"/>
  <c r="E39" i="1"/>
  <c r="F39" i="1"/>
  <c r="G39" i="1"/>
  <c r="J39" i="1"/>
  <c r="E40" i="1"/>
  <c r="F40" i="1"/>
  <c r="G40" i="1"/>
  <c r="E41" i="1"/>
  <c r="F41" i="1"/>
  <c r="G41" i="1"/>
  <c r="E42" i="1"/>
  <c r="F42" i="1"/>
  <c r="G42" i="1"/>
  <c r="K42" i="1"/>
  <c r="E43" i="1"/>
  <c r="F43" i="1"/>
  <c r="G43" i="1"/>
  <c r="E44" i="1"/>
  <c r="F44" i="1"/>
  <c r="G44" i="1"/>
  <c r="E45" i="1"/>
  <c r="F45" i="1"/>
  <c r="G45" i="1"/>
  <c r="E46" i="1"/>
  <c r="F46" i="1"/>
  <c r="G46" i="1"/>
  <c r="E47" i="1"/>
  <c r="F47" i="1"/>
  <c r="G47" i="1"/>
  <c r="E48" i="1"/>
  <c r="F48" i="1"/>
  <c r="G48" i="1"/>
  <c r="E49" i="1"/>
  <c r="F49" i="1"/>
  <c r="G49" i="1"/>
  <c r="E50" i="1"/>
  <c r="F50" i="1"/>
  <c r="G50" i="1"/>
  <c r="E51" i="1"/>
  <c r="F51" i="1"/>
  <c r="G51" i="1"/>
  <c r="E52" i="1"/>
  <c r="F52" i="1"/>
  <c r="G52" i="1"/>
  <c r="Q92" i="1"/>
  <c r="Q21" i="1"/>
  <c r="Q22" i="1"/>
  <c r="Q23" i="1"/>
  <c r="Q24" i="1"/>
  <c r="Q25" i="1"/>
  <c r="Q26" i="1"/>
  <c r="Q27" i="1"/>
  <c r="Q28" i="1"/>
  <c r="Q29" i="1"/>
  <c r="Q30" i="1"/>
  <c r="Q31" i="1"/>
  <c r="Q32" i="1"/>
  <c r="Q37" i="1"/>
  <c r="Q53" i="1"/>
  <c r="Q56" i="1"/>
  <c r="Q63" i="1"/>
  <c r="Q65" i="1"/>
  <c r="Q77" i="1"/>
  <c r="Q82" i="1"/>
  <c r="Q85" i="1"/>
  <c r="Q88" i="1"/>
  <c r="Q89" i="1"/>
  <c r="Q91" i="1"/>
  <c r="G77" i="2"/>
  <c r="C77" i="2"/>
  <c r="E77" i="2"/>
  <c r="G50" i="2"/>
  <c r="C50" i="2"/>
  <c r="G76" i="2"/>
  <c r="C76" i="2"/>
  <c r="G75" i="2"/>
  <c r="C75" i="2"/>
  <c r="E75" i="2"/>
  <c r="G49" i="2"/>
  <c r="C49" i="2"/>
  <c r="G48" i="2"/>
  <c r="C48" i="2"/>
  <c r="G74" i="2"/>
  <c r="C74" i="2"/>
  <c r="E74" i="2"/>
  <c r="G47" i="2"/>
  <c r="C47" i="2"/>
  <c r="G46" i="2"/>
  <c r="C46" i="2"/>
  <c r="E46" i="2"/>
  <c r="G73" i="2"/>
  <c r="C73" i="2"/>
  <c r="G45" i="2"/>
  <c r="C45" i="2"/>
  <c r="G44" i="2"/>
  <c r="C44" i="2"/>
  <c r="E44" i="2"/>
  <c r="G43" i="2"/>
  <c r="C43" i="2"/>
  <c r="G42" i="2"/>
  <c r="C42" i="2"/>
  <c r="G72" i="2"/>
  <c r="C72" i="2"/>
  <c r="E72" i="2"/>
  <c r="G41" i="2"/>
  <c r="C41" i="2"/>
  <c r="G40" i="2"/>
  <c r="C40" i="2"/>
  <c r="E40" i="2"/>
  <c r="G39" i="2"/>
  <c r="C39" i="2"/>
  <c r="G38" i="2"/>
  <c r="C38" i="2"/>
  <c r="G37" i="2"/>
  <c r="C37" i="2"/>
  <c r="E37" i="2"/>
  <c r="G36" i="2"/>
  <c r="C36" i="2"/>
  <c r="G35" i="2"/>
  <c r="C35" i="2"/>
  <c r="G34" i="2"/>
  <c r="C34" i="2"/>
  <c r="G33" i="2"/>
  <c r="C33" i="2"/>
  <c r="E33" i="2"/>
  <c r="G32" i="2"/>
  <c r="C32" i="2"/>
  <c r="G31" i="2"/>
  <c r="C31" i="2"/>
  <c r="E31" i="2"/>
  <c r="G71" i="2"/>
  <c r="C71" i="2"/>
  <c r="G70" i="2"/>
  <c r="C70" i="2"/>
  <c r="G30" i="2"/>
  <c r="C30" i="2"/>
  <c r="G29" i="2"/>
  <c r="C29" i="2"/>
  <c r="G28" i="2"/>
  <c r="C28" i="2"/>
  <c r="G27" i="2"/>
  <c r="C27" i="2"/>
  <c r="G26" i="2"/>
  <c r="C26" i="2"/>
  <c r="E26" i="2"/>
  <c r="G69" i="2"/>
  <c r="C69" i="2"/>
  <c r="G25" i="2"/>
  <c r="C25" i="2"/>
  <c r="G68" i="2"/>
  <c r="C68" i="2"/>
  <c r="G24" i="2"/>
  <c r="C24" i="2"/>
  <c r="E24" i="2"/>
  <c r="G23" i="2"/>
  <c r="C23" i="2"/>
  <c r="E23" i="2"/>
  <c r="G22" i="2"/>
  <c r="C22" i="2"/>
  <c r="E22" i="2"/>
  <c r="G21" i="2"/>
  <c r="C21" i="2"/>
  <c r="E21" i="2"/>
  <c r="G20" i="2"/>
  <c r="C20" i="2"/>
  <c r="E20" i="2"/>
  <c r="G19" i="2"/>
  <c r="C19" i="2"/>
  <c r="E19" i="2"/>
  <c r="G18" i="2"/>
  <c r="C18" i="2"/>
  <c r="E18" i="2"/>
  <c r="G67" i="2"/>
  <c r="C67" i="2"/>
  <c r="E67" i="2"/>
  <c r="G66" i="2"/>
  <c r="C66" i="2"/>
  <c r="E66" i="2"/>
  <c r="G65" i="2"/>
  <c r="C65" i="2"/>
  <c r="E65" i="2"/>
  <c r="G17" i="2"/>
  <c r="C17" i="2"/>
  <c r="E17" i="2"/>
  <c r="G64" i="2"/>
  <c r="C64" i="2"/>
  <c r="E64" i="2"/>
  <c r="G16" i="2"/>
  <c r="C16" i="2"/>
  <c r="E16" i="2"/>
  <c r="G15" i="2"/>
  <c r="C15" i="2"/>
  <c r="E15" i="2"/>
  <c r="G63" i="2"/>
  <c r="C63" i="2"/>
  <c r="E63" i="2"/>
  <c r="G14" i="2"/>
  <c r="C14" i="2"/>
  <c r="E14" i="2"/>
  <c r="G13" i="2"/>
  <c r="C13" i="2"/>
  <c r="E13" i="2"/>
  <c r="G12" i="2"/>
  <c r="C12" i="2"/>
  <c r="E12" i="2"/>
  <c r="G11" i="2"/>
  <c r="C11" i="2"/>
  <c r="E11" i="2"/>
  <c r="G62" i="2"/>
  <c r="C62" i="2"/>
  <c r="G61" i="2"/>
  <c r="C61" i="2"/>
  <c r="E61" i="2"/>
  <c r="G60" i="2"/>
  <c r="C60" i="2"/>
  <c r="E60" i="2"/>
  <c r="G59" i="2"/>
  <c r="C59" i="2"/>
  <c r="E59" i="2"/>
  <c r="G58" i="2"/>
  <c r="C58" i="2"/>
  <c r="E58" i="2"/>
  <c r="G57" i="2"/>
  <c r="C57" i="2"/>
  <c r="E57" i="2"/>
  <c r="G56" i="2"/>
  <c r="C56" i="2"/>
  <c r="E56" i="2"/>
  <c r="G55" i="2"/>
  <c r="C55" i="2"/>
  <c r="E55" i="2"/>
  <c r="G54" i="2"/>
  <c r="C54" i="2"/>
  <c r="G53" i="2"/>
  <c r="C53" i="2"/>
  <c r="E53" i="2"/>
  <c r="G52" i="2"/>
  <c r="C52" i="2"/>
  <c r="G51" i="2"/>
  <c r="C51" i="2"/>
  <c r="H77" i="2"/>
  <c r="B77" i="2"/>
  <c r="D77" i="2"/>
  <c r="A77" i="2"/>
  <c r="H50" i="2"/>
  <c r="D50" i="2"/>
  <c r="B50" i="2"/>
  <c r="A50" i="2"/>
  <c r="H76" i="2"/>
  <c r="B76" i="2"/>
  <c r="D76" i="2"/>
  <c r="A76" i="2"/>
  <c r="H75" i="2"/>
  <c r="D75" i="2"/>
  <c r="B75" i="2"/>
  <c r="A75" i="2"/>
  <c r="H49" i="2"/>
  <c r="B49" i="2"/>
  <c r="D49" i="2"/>
  <c r="A49" i="2"/>
  <c r="H48" i="2"/>
  <c r="D48" i="2"/>
  <c r="B48" i="2"/>
  <c r="A48" i="2"/>
  <c r="H74" i="2"/>
  <c r="B74" i="2"/>
  <c r="D74" i="2"/>
  <c r="A74" i="2"/>
  <c r="H47" i="2"/>
  <c r="D47" i="2"/>
  <c r="B47" i="2"/>
  <c r="A47" i="2"/>
  <c r="H46" i="2"/>
  <c r="B46" i="2"/>
  <c r="D46" i="2"/>
  <c r="A46" i="2"/>
  <c r="H73" i="2"/>
  <c r="D73" i="2"/>
  <c r="B73" i="2"/>
  <c r="A73" i="2"/>
  <c r="H45" i="2"/>
  <c r="B45" i="2"/>
  <c r="D45" i="2"/>
  <c r="A45" i="2"/>
  <c r="H44" i="2"/>
  <c r="D44" i="2"/>
  <c r="B44" i="2"/>
  <c r="A44" i="2"/>
  <c r="H43" i="2"/>
  <c r="B43" i="2"/>
  <c r="D43" i="2"/>
  <c r="A43" i="2"/>
  <c r="H42" i="2"/>
  <c r="D42" i="2"/>
  <c r="B42" i="2"/>
  <c r="A42" i="2"/>
  <c r="H72" i="2"/>
  <c r="B72" i="2"/>
  <c r="D72" i="2"/>
  <c r="A72" i="2"/>
  <c r="H41" i="2"/>
  <c r="D41" i="2"/>
  <c r="B41" i="2"/>
  <c r="A41" i="2"/>
  <c r="H40" i="2"/>
  <c r="B40" i="2"/>
  <c r="D40" i="2"/>
  <c r="A40" i="2"/>
  <c r="H39" i="2"/>
  <c r="D39" i="2"/>
  <c r="B39" i="2"/>
  <c r="A39" i="2"/>
  <c r="H38" i="2"/>
  <c r="B38" i="2"/>
  <c r="D38" i="2"/>
  <c r="A38" i="2"/>
  <c r="H37" i="2"/>
  <c r="D37" i="2"/>
  <c r="B37" i="2"/>
  <c r="A37" i="2"/>
  <c r="H36" i="2"/>
  <c r="B36" i="2"/>
  <c r="D36" i="2"/>
  <c r="A36" i="2"/>
  <c r="H35" i="2"/>
  <c r="D35" i="2"/>
  <c r="B35" i="2"/>
  <c r="A35" i="2"/>
  <c r="H34" i="2"/>
  <c r="B34" i="2"/>
  <c r="D34" i="2"/>
  <c r="A34" i="2"/>
  <c r="H33" i="2"/>
  <c r="D33" i="2"/>
  <c r="B33" i="2"/>
  <c r="A33" i="2"/>
  <c r="H32" i="2"/>
  <c r="B32" i="2"/>
  <c r="D32" i="2"/>
  <c r="A32" i="2"/>
  <c r="H31" i="2"/>
  <c r="D31" i="2"/>
  <c r="B31" i="2"/>
  <c r="A31" i="2"/>
  <c r="H71" i="2"/>
  <c r="B71" i="2"/>
  <c r="D71" i="2"/>
  <c r="A71" i="2"/>
  <c r="H70" i="2"/>
  <c r="D70" i="2"/>
  <c r="B70" i="2"/>
  <c r="A70" i="2"/>
  <c r="H30" i="2"/>
  <c r="B30" i="2"/>
  <c r="D30" i="2"/>
  <c r="A30" i="2"/>
  <c r="H29" i="2"/>
  <c r="D29" i="2"/>
  <c r="B29" i="2"/>
  <c r="A29" i="2"/>
  <c r="H28" i="2"/>
  <c r="B28" i="2"/>
  <c r="D28" i="2"/>
  <c r="A28" i="2"/>
  <c r="H27" i="2"/>
  <c r="D27" i="2"/>
  <c r="B27" i="2"/>
  <c r="A27" i="2"/>
  <c r="H26" i="2"/>
  <c r="B26" i="2"/>
  <c r="D26" i="2"/>
  <c r="A26" i="2"/>
  <c r="H69" i="2"/>
  <c r="D69" i="2"/>
  <c r="B69" i="2"/>
  <c r="A69" i="2"/>
  <c r="H25" i="2"/>
  <c r="B25" i="2"/>
  <c r="D25" i="2"/>
  <c r="A25" i="2"/>
  <c r="H68" i="2"/>
  <c r="D68" i="2"/>
  <c r="B68" i="2"/>
  <c r="A68" i="2"/>
  <c r="H24" i="2"/>
  <c r="B24" i="2"/>
  <c r="D24" i="2"/>
  <c r="A24" i="2"/>
  <c r="H23" i="2"/>
  <c r="D23" i="2"/>
  <c r="B23" i="2"/>
  <c r="A23" i="2"/>
  <c r="H22" i="2"/>
  <c r="B22" i="2"/>
  <c r="D22" i="2"/>
  <c r="A22" i="2"/>
  <c r="H21" i="2"/>
  <c r="D21" i="2"/>
  <c r="B21" i="2"/>
  <c r="A21" i="2"/>
  <c r="H20" i="2"/>
  <c r="B20" i="2"/>
  <c r="D20" i="2"/>
  <c r="A20" i="2"/>
  <c r="H19" i="2"/>
  <c r="D19" i="2"/>
  <c r="B19" i="2"/>
  <c r="A19" i="2"/>
  <c r="H18" i="2"/>
  <c r="B18" i="2"/>
  <c r="D18" i="2"/>
  <c r="A18" i="2"/>
  <c r="H67" i="2"/>
  <c r="D67" i="2"/>
  <c r="B67" i="2"/>
  <c r="A67" i="2"/>
  <c r="H66" i="2"/>
  <c r="B66" i="2"/>
  <c r="D66" i="2"/>
  <c r="A66" i="2"/>
  <c r="H65" i="2"/>
  <c r="B65" i="2"/>
  <c r="D65" i="2"/>
  <c r="A65" i="2"/>
  <c r="H17" i="2"/>
  <c r="B17" i="2"/>
  <c r="D17" i="2"/>
  <c r="A17" i="2"/>
  <c r="H64" i="2"/>
  <c r="B64" i="2"/>
  <c r="D64" i="2"/>
  <c r="A64" i="2"/>
  <c r="H16" i="2"/>
  <c r="B16" i="2"/>
  <c r="D16" i="2"/>
  <c r="A16" i="2"/>
  <c r="H15" i="2"/>
  <c r="B15" i="2"/>
  <c r="D15" i="2"/>
  <c r="A15" i="2"/>
  <c r="H63" i="2"/>
  <c r="B63" i="2"/>
  <c r="D63" i="2"/>
  <c r="A63" i="2"/>
  <c r="H14" i="2"/>
  <c r="B14" i="2"/>
  <c r="D14" i="2"/>
  <c r="A14" i="2"/>
  <c r="H13" i="2"/>
  <c r="B13" i="2"/>
  <c r="D13" i="2"/>
  <c r="A13" i="2"/>
  <c r="H12" i="2"/>
  <c r="D12" i="2"/>
  <c r="B12" i="2"/>
  <c r="A12" i="2"/>
  <c r="H11" i="2"/>
  <c r="B11" i="2"/>
  <c r="D11" i="2"/>
  <c r="A11" i="2"/>
  <c r="H62" i="2"/>
  <c r="D62" i="2"/>
  <c r="B62" i="2"/>
  <c r="A62" i="2"/>
  <c r="H61" i="2"/>
  <c r="B61" i="2"/>
  <c r="D61" i="2"/>
  <c r="A61" i="2"/>
  <c r="H60" i="2"/>
  <c r="D60" i="2"/>
  <c r="B60" i="2"/>
  <c r="A60" i="2"/>
  <c r="H59" i="2"/>
  <c r="B59" i="2"/>
  <c r="D59" i="2"/>
  <c r="A59" i="2"/>
  <c r="H58" i="2"/>
  <c r="D58" i="2"/>
  <c r="B58" i="2"/>
  <c r="A58" i="2"/>
  <c r="H57" i="2"/>
  <c r="B57" i="2"/>
  <c r="D57" i="2"/>
  <c r="A57" i="2"/>
  <c r="H56" i="2"/>
  <c r="B56" i="2"/>
  <c r="D56" i="2"/>
  <c r="A56" i="2"/>
  <c r="H55" i="2"/>
  <c r="B55" i="2"/>
  <c r="D55" i="2"/>
  <c r="A55" i="2"/>
  <c r="H54" i="2"/>
  <c r="B54" i="2"/>
  <c r="D54" i="2"/>
  <c r="A54" i="2"/>
  <c r="H53" i="2"/>
  <c r="B53" i="2"/>
  <c r="D53" i="2"/>
  <c r="A53" i="2"/>
  <c r="H52" i="2"/>
  <c r="B52" i="2"/>
  <c r="D52" i="2"/>
  <c r="A52" i="2"/>
  <c r="H51" i="2"/>
  <c r="B51" i="2"/>
  <c r="D51" i="2"/>
  <c r="A51" i="2"/>
  <c r="Q90" i="1"/>
  <c r="Q83" i="1"/>
  <c r="Q84" i="1"/>
  <c r="Q87" i="1"/>
  <c r="Q86" i="1"/>
  <c r="F16" i="1"/>
  <c r="F17" i="1" s="1"/>
  <c r="C17" i="1"/>
  <c r="Q81" i="1"/>
  <c r="Q80" i="1"/>
  <c r="Q79" i="1"/>
  <c r="Q75" i="1"/>
  <c r="Q74" i="1"/>
  <c r="Q78" i="1"/>
  <c r="Q76" i="1"/>
  <c r="J33" i="1"/>
  <c r="Q33" i="1"/>
  <c r="J34" i="1"/>
  <c r="Q34" i="1"/>
  <c r="Q42" i="1"/>
  <c r="K43" i="1"/>
  <c r="Q43" i="1"/>
  <c r="K45" i="1"/>
  <c r="Q45" i="1"/>
  <c r="K41" i="1"/>
  <c r="Q41" i="1"/>
  <c r="K44" i="1"/>
  <c r="Q44" i="1"/>
  <c r="J35" i="1"/>
  <c r="Q35" i="1"/>
  <c r="J36" i="1"/>
  <c r="Q36" i="1"/>
  <c r="J38" i="1"/>
  <c r="Q38" i="1"/>
  <c r="Q39" i="1"/>
  <c r="J46" i="1"/>
  <c r="Q46" i="1"/>
  <c r="J47" i="1"/>
  <c r="Q47" i="1"/>
  <c r="J48" i="1"/>
  <c r="Q48" i="1"/>
  <c r="J49" i="1"/>
  <c r="Q49" i="1"/>
  <c r="J50" i="1"/>
  <c r="Q50" i="1"/>
  <c r="J51" i="1"/>
  <c r="Q51" i="1"/>
  <c r="J52" i="1"/>
  <c r="Q52" i="1"/>
  <c r="Q54" i="1"/>
  <c r="Q55" i="1"/>
  <c r="Q57" i="1"/>
  <c r="Q58" i="1"/>
  <c r="Q59" i="1"/>
  <c r="Q60" i="1"/>
  <c r="Q61" i="1"/>
  <c r="Q62" i="1"/>
  <c r="Q64" i="1"/>
  <c r="Q66" i="1"/>
  <c r="Q67" i="1"/>
  <c r="Q68" i="1"/>
  <c r="Q69" i="1"/>
  <c r="Q70" i="1"/>
  <c r="Q71" i="1"/>
  <c r="Q72" i="1"/>
  <c r="Q73" i="1"/>
  <c r="I40" i="1"/>
  <c r="Q40" i="1"/>
  <c r="E70" i="2"/>
  <c r="E35" i="2"/>
  <c r="E62" i="2"/>
  <c r="E68" i="2"/>
  <c r="E49" i="2"/>
  <c r="E73" i="2"/>
  <c r="E42" i="2"/>
  <c r="E76" i="2"/>
  <c r="E50" i="2"/>
  <c r="E63" i="1"/>
  <c r="F63" i="1"/>
  <c r="G63" i="1"/>
  <c r="J63" i="1"/>
  <c r="E55" i="1"/>
  <c r="E69" i="1"/>
  <c r="F69" i="1"/>
  <c r="G69" i="1"/>
  <c r="J69" i="1"/>
  <c r="E60" i="1"/>
  <c r="F60" i="1"/>
  <c r="G60" i="1"/>
  <c r="J60" i="1"/>
  <c r="E22" i="1"/>
  <c r="F22" i="1"/>
  <c r="G22" i="1"/>
  <c r="I22" i="1"/>
  <c r="E90" i="1"/>
  <c r="F90" i="1"/>
  <c r="G90" i="1"/>
  <c r="J90" i="1"/>
  <c r="E82" i="1"/>
  <c r="F82" i="1"/>
  <c r="G82" i="1"/>
  <c r="J82" i="1"/>
  <c r="E74" i="1"/>
  <c r="F74" i="1"/>
  <c r="G74" i="1"/>
  <c r="K74" i="1"/>
  <c r="E65" i="1"/>
  <c r="E57" i="1"/>
  <c r="F57" i="1"/>
  <c r="G57" i="1"/>
  <c r="J57" i="1"/>
  <c r="E87" i="1"/>
  <c r="F87" i="1"/>
  <c r="G87" i="1"/>
  <c r="K87" i="1"/>
  <c r="E79" i="1"/>
  <c r="F79" i="1"/>
  <c r="G79" i="1"/>
  <c r="J79" i="1"/>
  <c r="E71" i="1"/>
  <c r="F71" i="1"/>
  <c r="G71" i="1"/>
  <c r="J71" i="1"/>
  <c r="G64" i="1"/>
  <c r="J64" i="1"/>
  <c r="E62" i="1"/>
  <c r="F62" i="1"/>
  <c r="G62" i="1"/>
  <c r="J62" i="1"/>
  <c r="E54" i="1"/>
  <c r="F54" i="1"/>
  <c r="G54" i="1"/>
  <c r="J54" i="1"/>
  <c r="E32" i="1"/>
  <c r="F32" i="1"/>
  <c r="G32" i="1"/>
  <c r="J32" i="1"/>
  <c r="E24" i="1"/>
  <c r="F24" i="1"/>
  <c r="G24" i="1"/>
  <c r="I24" i="1"/>
  <c r="E92" i="1"/>
  <c r="F92" i="1"/>
  <c r="G92" i="1"/>
  <c r="K92" i="1"/>
  <c r="E84" i="1"/>
  <c r="F84" i="1"/>
  <c r="G84" i="1"/>
  <c r="K84" i="1"/>
  <c r="E76" i="1"/>
  <c r="F76" i="1"/>
  <c r="G76" i="1"/>
  <c r="J76" i="1"/>
  <c r="E67" i="1"/>
  <c r="F67" i="1"/>
  <c r="G67" i="1"/>
  <c r="J67" i="1"/>
  <c r="E59" i="1"/>
  <c r="F59" i="1"/>
  <c r="G59" i="1"/>
  <c r="J59" i="1"/>
  <c r="G94" i="1"/>
  <c r="K94" i="1"/>
  <c r="G23" i="1"/>
  <c r="I23" i="1"/>
  <c r="E21" i="1"/>
  <c r="G91" i="1"/>
  <c r="J91" i="1"/>
  <c r="E89" i="1"/>
  <c r="F89" i="1"/>
  <c r="G89" i="1"/>
  <c r="J89" i="1"/>
  <c r="G83" i="1"/>
  <c r="J83" i="1"/>
  <c r="E81" i="1"/>
  <c r="G75" i="1"/>
  <c r="K75" i="1"/>
  <c r="E73" i="1"/>
  <c r="G66" i="1"/>
  <c r="J66" i="1"/>
  <c r="E64" i="1"/>
  <c r="F64" i="1"/>
  <c r="G58" i="1"/>
  <c r="J58" i="1"/>
  <c r="E56" i="1"/>
  <c r="F56" i="1"/>
  <c r="G56" i="1"/>
  <c r="I56" i="1"/>
  <c r="G88" i="1"/>
  <c r="J88" i="1"/>
  <c r="E86" i="1"/>
  <c r="F86" i="1"/>
  <c r="G86" i="1"/>
  <c r="J86" i="1"/>
  <c r="G80" i="1"/>
  <c r="J80" i="1"/>
  <c r="E78" i="1"/>
  <c r="F78" i="1"/>
  <c r="G78" i="1"/>
  <c r="K78" i="1"/>
  <c r="G72" i="1"/>
  <c r="J72" i="1"/>
  <c r="E70" i="1"/>
  <c r="F70" i="1"/>
  <c r="G70" i="1"/>
  <c r="J70" i="1"/>
  <c r="E61" i="1"/>
  <c r="F61" i="1"/>
  <c r="G61" i="1"/>
  <c r="J61" i="1"/>
  <c r="E53" i="1"/>
  <c r="F53" i="1"/>
  <c r="G53" i="1"/>
  <c r="I53" i="1"/>
  <c r="E93" i="1"/>
  <c r="F93" i="1"/>
  <c r="G93" i="1"/>
  <c r="K93" i="1"/>
  <c r="E39" i="2"/>
  <c r="E52" i="2"/>
  <c r="E43" i="2"/>
  <c r="E32" i="2"/>
  <c r="E41" i="2"/>
  <c r="F55" i="1"/>
  <c r="G55" i="1"/>
  <c r="J55" i="1"/>
  <c r="E25" i="2"/>
  <c r="F21" i="1"/>
  <c r="G21" i="1"/>
  <c r="E51" i="2"/>
  <c r="E34" i="2"/>
  <c r="E54" i="2"/>
  <c r="E28" i="2"/>
  <c r="E69" i="2"/>
  <c r="F73" i="1"/>
  <c r="G73" i="1"/>
  <c r="J73" i="1"/>
  <c r="E38" i="2"/>
  <c r="E29" i="2"/>
  <c r="E48" i="2"/>
  <c r="F65" i="1"/>
  <c r="G65" i="1"/>
  <c r="J65" i="1"/>
  <c r="E71" i="2"/>
  <c r="E47" i="2"/>
  <c r="F81" i="1"/>
  <c r="G81" i="1"/>
  <c r="J81" i="1"/>
  <c r="E45" i="2"/>
  <c r="E30" i="2"/>
  <c r="E36" i="2"/>
  <c r="E27" i="2"/>
  <c r="I21" i="1"/>
  <c r="C11" i="1"/>
  <c r="C12" i="1"/>
  <c r="O95" i="1" l="1"/>
  <c r="O26" i="1"/>
  <c r="O21" i="1"/>
  <c r="O56" i="1"/>
  <c r="O88" i="1"/>
  <c r="O58" i="1"/>
  <c r="O42" i="1"/>
  <c r="O69" i="1"/>
  <c r="O68" i="1"/>
  <c r="O60" i="1"/>
  <c r="O92" i="1"/>
  <c r="O37" i="1"/>
  <c r="O86" i="1"/>
  <c r="O44" i="1"/>
  <c r="O66" i="1"/>
  <c r="O53" i="1"/>
  <c r="O29" i="1"/>
  <c r="O91" i="1"/>
  <c r="O28" i="1"/>
  <c r="O71" i="1"/>
  <c r="O59" i="1"/>
  <c r="O83" i="1"/>
  <c r="O34" i="1"/>
  <c r="O73" i="1"/>
  <c r="O89" i="1"/>
  <c r="O65" i="1"/>
  <c r="O22" i="1"/>
  <c r="O63" i="1"/>
  <c r="O80" i="1"/>
  <c r="O72" i="1"/>
  <c r="O49" i="1"/>
  <c r="O40" i="1"/>
  <c r="O47" i="1"/>
  <c r="O90" i="1"/>
  <c r="O84" i="1"/>
  <c r="O24" i="1"/>
  <c r="O30" i="1"/>
  <c r="O38" i="1"/>
  <c r="O39" i="1"/>
  <c r="O79" i="1"/>
  <c r="O52" i="1"/>
  <c r="C15" i="1"/>
  <c r="O54" i="1"/>
  <c r="O50" i="1"/>
  <c r="O76" i="1"/>
  <c r="O32" i="1"/>
  <c r="O77" i="1"/>
  <c r="O64" i="1"/>
  <c r="O61" i="1"/>
  <c r="O41" i="1"/>
  <c r="O57" i="1"/>
  <c r="O81" i="1"/>
  <c r="O74" i="1"/>
  <c r="O31" i="1"/>
  <c r="O93" i="1"/>
  <c r="O25" i="1"/>
  <c r="O55" i="1"/>
  <c r="O46" i="1"/>
  <c r="O70" i="1"/>
  <c r="O33" i="1"/>
  <c r="O48" i="1"/>
  <c r="O82" i="1"/>
  <c r="O27" i="1"/>
  <c r="O87" i="1"/>
  <c r="O62" i="1"/>
  <c r="O43" i="1"/>
  <c r="O23" i="1"/>
  <c r="O35" i="1"/>
  <c r="O85" i="1"/>
  <c r="O94" i="1"/>
  <c r="O78" i="1"/>
  <c r="O51" i="1"/>
  <c r="O36" i="1"/>
  <c r="O67" i="1"/>
  <c r="O75" i="1"/>
  <c r="O45" i="1"/>
  <c r="C16" i="1"/>
  <c r="D18" i="1" s="1"/>
  <c r="C18" i="1" l="1"/>
  <c r="F18" i="1"/>
  <c r="F19" i="1" s="1"/>
</calcChain>
</file>

<file path=xl/sharedStrings.xml><?xml version="1.0" encoding="utf-8"?>
<sst xmlns="http://schemas.openxmlformats.org/spreadsheetml/2006/main" count="764" uniqueCount="324">
  <si>
    <t>IBVS 6244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</si>
  <si>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</si>
  <si>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</si>
  <si>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</si>
  <si>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</si>
  <si>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</si>
  <si>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</si>
  <si>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</si>
  <si>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</si>
  <si>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</si>
  <si>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</si>
  <si>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</si>
  <si>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</si>
  <si>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</si>
  <si>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</si>
  <si>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</si>
  <si>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</si>
  <si>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</si>
  <si>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</si>
  <si>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</si>
  <si>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</si>
  <si>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</si>
  <si>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</si>
  <si>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</si>
  <si>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</si>
  <si>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I</t>
  </si>
  <si>
    <t>Misc</t>
  </si>
  <si>
    <t>Crakow</t>
  </si>
  <si>
    <t>IBVS 4383</t>
  </si>
  <si>
    <t>II</t>
  </si>
  <si>
    <t>IBVS 4472</t>
  </si>
  <si>
    <t>IBVS 4562</t>
  </si>
  <si>
    <t>IBVS 4711</t>
  </si>
  <si>
    <t>IBVS 4912</t>
  </si>
  <si>
    <t>IBVS 5016</t>
  </si>
  <si>
    <t>IBVS 5296</t>
  </si>
  <si>
    <t>IBVS 5484</t>
  </si>
  <si>
    <t>IBVS 5643</t>
  </si>
  <si>
    <t>IBVS 4305</t>
  </si>
  <si>
    <t>EA</t>
  </si>
  <si>
    <t>IBVS 4222</t>
  </si>
  <si>
    <t># of data points:</t>
  </si>
  <si>
    <t>FF Cnc / GSC 01383-00600</t>
  </si>
  <si>
    <t>IBVS 5731</t>
  </si>
  <si>
    <t>My time zone &gt;&gt;&gt;&gt;&gt;</t>
  </si>
  <si>
    <t>(PST=8, PDT=MDT=7, MDT=CST=6, etc.)</t>
  </si>
  <si>
    <t>na</t>
  </si>
  <si>
    <t>JD today</t>
  </si>
  <si>
    <t>New Cycle</t>
  </si>
  <si>
    <t>Next ToM</t>
  </si>
  <si>
    <t>IBVS 5843</t>
  </si>
  <si>
    <t>Start of linear fit &gt;&gt;&gt;&gt;&gt;&gt;&gt;&gt;&gt;&gt;&gt;&gt;&gt;&gt;&gt;&gt;&gt;&gt;&gt;&gt;&gt;</t>
  </si>
  <si>
    <t>IBVS 5874</t>
  </si>
  <si>
    <t>Add cycle</t>
  </si>
  <si>
    <t>Old Cycle</t>
  </si>
  <si>
    <t>IBVS 5959</t>
  </si>
  <si>
    <t>IBVS 5992</t>
  </si>
  <si>
    <t>IBVS 6010</t>
  </si>
  <si>
    <t>IBVS 5820</t>
  </si>
  <si>
    <t>IBVS 6149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</si>
  <si>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</si>
  <si>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</si>
  <si>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</si>
  <si>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</si>
  <si>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</si>
  <si>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</si>
  <si>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</si>
  <si>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</si>
  <si>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</si>
  <si>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</si>
  <si>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</si>
  <si>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F </t>
  </si>
  <si>
    <t>2448985.443 </t>
  </si>
  <si>
    <t> 28.12.1992 22:37 </t>
  </si>
  <si>
    <t> -0.004 </t>
  </si>
  <si>
    <t> P.Frank </t>
  </si>
  <si>
    <t>BAVM 62 </t>
  </si>
  <si>
    <t>2449004.620 </t>
  </si>
  <si>
    <t> 17.01.1993 02:52 </t>
  </si>
  <si>
    <t> -0.012 </t>
  </si>
  <si>
    <t>2449020.501 </t>
  </si>
  <si>
    <t> 02.02.1993 00:01 </t>
  </si>
  <si>
    <t> -0.008 </t>
  </si>
  <si>
    <t>2449030.4270 </t>
  </si>
  <si>
    <t> 11.02.1993 22:14 </t>
  </si>
  <si>
    <t> -0.0051 </t>
  </si>
  <si>
    <t>E </t>
  </si>
  <si>
    <t>B</t>
  </si>
  <si>
    <t> F.Agerer </t>
  </si>
  <si>
    <t>2449030.4284 </t>
  </si>
  <si>
    <t> 11.02.1993 22:16 </t>
  </si>
  <si>
    <t> -0.0037 </t>
  </si>
  <si>
    <t>B;V</t>
  </si>
  <si>
    <t>2449030.430 </t>
  </si>
  <si>
    <t> 11.02.1993 22:19 </t>
  </si>
  <si>
    <t> -0.002 </t>
  </si>
  <si>
    <t>2449042.3342 </t>
  </si>
  <si>
    <t> 23.02.1993 20:01 </t>
  </si>
  <si>
    <t> -0.0059 </t>
  </si>
  <si>
    <t>2449042.3358 </t>
  </si>
  <si>
    <t> 23.02.1993 20:03 </t>
  </si>
  <si>
    <t> -0.0043 </t>
  </si>
  <si>
    <t>2449067.4764 </t>
  </si>
  <si>
    <t> 20.03.1993 23:26 </t>
  </si>
  <si>
    <t> -0.0027 </t>
  </si>
  <si>
    <t>G</t>
  </si>
  <si>
    <t>2449067.4776 </t>
  </si>
  <si>
    <t> 20.03.1993 23:27 </t>
  </si>
  <si>
    <t> -0.0015 </t>
  </si>
  <si>
    <t>2449403.5470 </t>
  </si>
  <si>
    <t> 20.02.1994 01:07 </t>
  </si>
  <si>
    <t> -0.0011 </t>
  </si>
  <si>
    <t>BAVM 68 </t>
  </si>
  <si>
    <t>2449403.5483 </t>
  </si>
  <si>
    <t> 20.02.1994 01:09 </t>
  </si>
  <si>
    <t> 0.0002 </t>
  </si>
  <si>
    <t>2449722.4146 </t>
  </si>
  <si>
    <t> 04.01.1995 21:57 </t>
  </si>
  <si>
    <t> -0.0020 </t>
  </si>
  <si>
    <t>BAVM 80 </t>
  </si>
  <si>
    <t>2449810.4029 </t>
  </si>
  <si>
    <t> 02.04.1995 21:40 </t>
  </si>
  <si>
    <t> -0.0003 </t>
  </si>
  <si>
    <t>BAVM 91 </t>
  </si>
  <si>
    <t>2449810.4047 </t>
  </si>
  <si>
    <t> 02.04.1995 21:42 </t>
  </si>
  <si>
    <t> 0.0015 </t>
  </si>
  <si>
    <t>2450113.3949 </t>
  </si>
  <si>
    <t> 30.01.1996 21:28 </t>
  </si>
  <si>
    <t> 0.0004 </t>
  </si>
  <si>
    <t>?</t>
  </si>
  <si>
    <t>BAVM </t>
  </si>
  <si>
    <t>2450115.3770 </t>
  </si>
  <si>
    <t> 01.02.1996 21:02 </t>
  </si>
  <si>
    <t> -0.0021 </t>
  </si>
  <si>
    <t>o</t>
  </si>
  <si>
    <t>BAVM 99 </t>
  </si>
  <si>
    <t>2450123.3163 </t>
  </si>
  <si>
    <t> 09.02.1996 19:35 </t>
  </si>
  <si>
    <t>2450123.9750 </t>
  </si>
  <si>
    <t> 10.02.1996 11:24 </t>
  </si>
  <si>
    <t> Robb &amp; Gladders </t>
  </si>
  <si>
    <t>IBVS 4305 </t>
  </si>
  <si>
    <t>2450124.6402 </t>
  </si>
  <si>
    <t> 11.02.1996 03:21 </t>
  </si>
  <si>
    <t> -0.0007 </t>
  </si>
  <si>
    <t>2450125.9613 </t>
  </si>
  <si>
    <t> 12.02.1996 11:04 </t>
  </si>
  <si>
    <t>2450126.6235 </t>
  </si>
  <si>
    <t> 13.02.1996 02:57 </t>
  </si>
  <si>
    <t>2450129.9304 </t>
  </si>
  <si>
    <t> 16.02.1996 10:19 </t>
  </si>
  <si>
    <t> -0.0029 </t>
  </si>
  <si>
    <t>2450138.5328 </t>
  </si>
  <si>
    <t> 25.02.1996 00:47 </t>
  </si>
  <si>
    <t>BAVM 102 </t>
  </si>
  <si>
    <t>2450140.5146 </t>
  </si>
  <si>
    <t> 27.02.1996 00:21 </t>
  </si>
  <si>
    <t> -0.0036 </t>
  </si>
  <si>
    <t>2450152.4265 </t>
  </si>
  <si>
    <t> 09.03.1996 22:14 </t>
  </si>
  <si>
    <t>2450156.3948 </t>
  </si>
  <si>
    <t> 13.03.1996 21:28 </t>
  </si>
  <si>
    <t> -0.0006 </t>
  </si>
  <si>
    <t>2450158.3724 </t>
  </si>
  <si>
    <t> 15.03.1996 20:56 </t>
  </si>
  <si>
    <t> -0.0077 </t>
  </si>
  <si>
    <t>2450162.3462 </t>
  </si>
  <si>
    <t> 19.03.1996 20:18 </t>
  </si>
  <si>
    <t> -0.0032 </t>
  </si>
  <si>
    <t>2450502.3866 </t>
  </si>
  <si>
    <t> 22.02.1997 21:16 </t>
  </si>
  <si>
    <t>2450510.3203 </t>
  </si>
  <si>
    <t> 02.03.1997 19:41 </t>
  </si>
  <si>
    <t> -0.0060 </t>
  </si>
  <si>
    <t>2450541.4162 </t>
  </si>
  <si>
    <t> 02.04.1997 21:59 </t>
  </si>
  <si>
    <t> -0.0031 </t>
  </si>
  <si>
    <t>2450547.3670 </t>
  </si>
  <si>
    <t> 08.04.1997 20:48 </t>
  </si>
  <si>
    <t> -0.0063 </t>
  </si>
  <si>
    <t>2450844.4064 </t>
  </si>
  <si>
    <t> 30.01.1998 21:45 </t>
  </si>
  <si>
    <t> -0.0042 </t>
  </si>
  <si>
    <t>BAVM 117 </t>
  </si>
  <si>
    <t>2450846.3918 </t>
  </si>
  <si>
    <t> 01.02.1998 21:24 </t>
  </si>
  <si>
    <t> -0.0035 </t>
  </si>
  <si>
    <t>2450848.3768 </t>
  </si>
  <si>
    <t> 03.02.1998 21:02 </t>
  </si>
  <si>
    <t>2450850.3603 </t>
  </si>
  <si>
    <t> 05.02.1998 20:38 </t>
  </si>
  <si>
    <t>2451278.3852 </t>
  </si>
  <si>
    <t> 09.04.1999 21:14 </t>
  </si>
  <si>
    <t>BAVM 128 </t>
  </si>
  <si>
    <t>2451278.3864 </t>
  </si>
  <si>
    <t> 09.04.1999 21:16 </t>
  </si>
  <si>
    <t> -0.0030 </t>
  </si>
  <si>
    <t>2451278.3874 </t>
  </si>
  <si>
    <t> 09.04.1999 21:17 </t>
  </si>
  <si>
    <t>2451534.4134 </t>
  </si>
  <si>
    <t> 21.12.1999 21:55 </t>
  </si>
  <si>
    <t> 0.0030 </t>
  </si>
  <si>
    <t>BAVM 132 </t>
  </si>
  <si>
    <t>2451626.3639 </t>
  </si>
  <si>
    <t> 22.03.2000 20:44 </t>
  </si>
  <si>
    <t> -0.0024 </t>
  </si>
  <si>
    <t>BAVM 152 </t>
  </si>
  <si>
    <t>2451927.3500 </t>
  </si>
  <si>
    <t> 17.01.2001 20:24 </t>
  </si>
  <si>
    <t> -0.0229 </t>
  </si>
  <si>
    <t>2451956.4827 </t>
  </si>
  <si>
    <t> 15.02.2001 23:35 </t>
  </si>
  <si>
    <t> 0.0014 </t>
  </si>
  <si>
    <t>2452339.5178 </t>
  </si>
  <si>
    <t> 06.03.2002 00:25 </t>
  </si>
  <si>
    <t>-I</t>
  </si>
  <si>
    <t>BAVM 158 </t>
  </si>
  <si>
    <t>2452591.5708 </t>
  </si>
  <si>
    <t> 13.11.2002 01:41 </t>
  </si>
  <si>
    <t>-1416.5</t>
  </si>
  <si>
    <t> -0.0014 </t>
  </si>
  <si>
    <t>2452703.3726 </t>
  </si>
  <si>
    <t> 04.03.2003 20:56 </t>
  </si>
  <si>
    <t>-1332</t>
  </si>
  <si>
    <t> Proksch&amp;Frank </t>
  </si>
  <si>
    <t>2453082.4426 </t>
  </si>
  <si>
    <t> 17.03.2004 22:37 </t>
  </si>
  <si>
    <t>-1045.5</t>
  </si>
  <si>
    <t>BAVM 172 </t>
  </si>
  <si>
    <t>2453388.7447 </t>
  </si>
  <si>
    <t> 18.01.2005 05:52 </t>
  </si>
  <si>
    <t>-814</t>
  </si>
  <si>
    <t> 0.0011 </t>
  </si>
  <si>
    <t>C </t>
  </si>
  <si>
    <t> W.Ogloza et al. </t>
  </si>
  <si>
    <t>IBVS 5843 </t>
  </si>
  <si>
    <t>2453400.6475 </t>
  </si>
  <si>
    <t> 30.01.2005 03:32 </t>
  </si>
  <si>
    <t>-805</t>
  </si>
  <si>
    <t> -0.0041 </t>
  </si>
  <si>
    <t>2453815.4456 </t>
  </si>
  <si>
    <t> 20.03.2006 22:41 </t>
  </si>
  <si>
    <t>-491.5</t>
  </si>
  <si>
    <t>BAVM 178 </t>
  </si>
  <si>
    <t>2454099.2512 </t>
  </si>
  <si>
    <t> 29.12.2006 18:01 </t>
  </si>
  <si>
    <t>-277</t>
  </si>
  <si>
    <t> -0.0004 </t>
  </si>
  <si>
    <t> K.Nagai et al. </t>
  </si>
  <si>
    <t>VSB 45 </t>
  </si>
  <si>
    <t>2454455.8268 </t>
  </si>
  <si>
    <t> 21.12.2007 07:50 </t>
  </si>
  <si>
    <t>-7.5</t>
  </si>
  <si>
    <t> -0.0019 </t>
  </si>
  <si>
    <t>R</t>
  </si>
  <si>
    <t> R.Nelson </t>
  </si>
  <si>
    <t>IBVS 5820 </t>
  </si>
  <si>
    <t>2454509.4119 </t>
  </si>
  <si>
    <t> 12.02.2008 21:53 </t>
  </si>
  <si>
    <t>33</t>
  </si>
  <si>
    <t> -0.0026 </t>
  </si>
  <si>
    <t>BAVM 201 </t>
  </si>
  <si>
    <t>2454513.3820 </t>
  </si>
  <si>
    <t> 16.02.2008 21:10 </t>
  </si>
  <si>
    <t>36</t>
  </si>
  <si>
    <t> -0.0018 </t>
  </si>
  <si>
    <t>2454544.4744 </t>
  </si>
  <si>
    <t> 18.03.2008 23:23 </t>
  </si>
  <si>
    <t>59.5</t>
  </si>
  <si>
    <t>2455184.1995 </t>
  </si>
  <si>
    <t> 18.12.2009 16:47 </t>
  </si>
  <si>
    <t>543</t>
  </si>
  <si>
    <t> 0.0009 </t>
  </si>
  <si>
    <t> H.Itoh </t>
  </si>
  <si>
    <t>VSB 50 </t>
  </si>
  <si>
    <t>2455279.4636 </t>
  </si>
  <si>
    <t> 23.03.2010 23:07 </t>
  </si>
  <si>
    <t>615</t>
  </si>
  <si>
    <t> 0.0013 </t>
  </si>
  <si>
    <t>BAVM 214 </t>
  </si>
  <si>
    <t>2455563.9312 </t>
  </si>
  <si>
    <t> 02.01.2011 10:20 </t>
  </si>
  <si>
    <t>830</t>
  </si>
  <si>
    <t> R.Diethelm </t>
  </si>
  <si>
    <t>IBVS 5992 </t>
  </si>
  <si>
    <t>2455569.2238 </t>
  </si>
  <si>
    <t> 07.01.2011 17:22 </t>
  </si>
  <si>
    <t>834</t>
  </si>
  <si>
    <t>Rc</t>
  </si>
  <si>
    <t> K.Shiokawa </t>
  </si>
  <si>
    <t>VSB 53 </t>
  </si>
  <si>
    <t>2455621.4830 </t>
  </si>
  <si>
    <t> 28.02.2011 23:35 </t>
  </si>
  <si>
    <t>873.5</t>
  </si>
  <si>
    <t> -0.0022 </t>
  </si>
  <si>
    <t>BAVM 220 </t>
  </si>
  <si>
    <t>2455632.7306 </t>
  </si>
  <si>
    <t> 12.03.2011 05:32 </t>
  </si>
  <si>
    <t>882</t>
  </si>
  <si>
    <t> -0.0010 </t>
  </si>
  <si>
    <t>2455929.1090 </t>
  </si>
  <si>
    <t> 02.01.2012 14:36 </t>
  </si>
  <si>
    <t>1106</t>
  </si>
  <si>
    <t> 0.0017 </t>
  </si>
  <si>
    <t>VSB 55 </t>
  </si>
  <si>
    <t>2456691.2135 </t>
  </si>
  <si>
    <t> 02.02.2014 17:07 </t>
  </si>
  <si>
    <t>1682</t>
  </si>
  <si>
    <t>VSB 59 </t>
  </si>
  <si>
    <t>2456743.4774 </t>
  </si>
  <si>
    <t> 26.03.2014 23:27 </t>
  </si>
  <si>
    <t>1721.5</t>
  </si>
  <si>
    <t>BAVM 238 </t>
  </si>
  <si>
    <t>2457101.3821 </t>
  </si>
  <si>
    <t> 19.03.2015 21:10 </t>
  </si>
  <si>
    <t>1992</t>
  </si>
  <si>
    <t> 0.0027 </t>
  </si>
  <si>
    <t>BAVM 241 (=IBVS 6157) </t>
  </si>
  <si>
    <t>BAD?</t>
  </si>
  <si>
    <t>IBVS 6157</t>
  </si>
  <si>
    <t>OEJV 0211</t>
  </si>
  <si>
    <t>VSB 067</t>
  </si>
  <si>
    <t>JBAV, 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</si>
</sst>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40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indexed="20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8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17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b/>
      <sz val="10"/>
      <color indexed="14"/>
      <name val="Arial"/>
      <family val="2"/>
    </font>
    <font>
      <sz val="10"/>
      <color indexed="12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9">
    <xf numFmtId="0" fontId="0" fillId="0" borderId="0">
      <alignment vertical="top"/>
    </xf>
    <xf numFmtId="0" fontId="24" fillId="2" borderId="0" applyNumberFormat="0" applyBorder="0" applyAlignment="0" applyProtection="0"/>
    <xf numFmtId="0" fontId="24" fillId="3" borderId="0" applyNumberFormat="0" applyBorder="0" applyAlignment="0" applyProtection="0"/>
    <xf numFmtId="0" fontId="24" fillId="4" borderId="0" applyNumberFormat="0" applyBorder="0" applyAlignment="0" applyProtection="0"/>
    <xf numFmtId="0" fontId="24" fillId="5" borderId="0" applyNumberFormat="0" applyBorder="0" applyAlignment="0" applyProtection="0"/>
    <xf numFmtId="0" fontId="24" fillId="6" borderId="0" applyNumberFormat="0" applyBorder="0" applyAlignment="0" applyProtection="0"/>
    <xf numFmtId="0" fontId="24" fillId="7" borderId="0" applyNumberFormat="0" applyBorder="0" applyAlignment="0" applyProtection="0"/>
    <xf numFmtId="0" fontId="24" fillId="8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8" borderId="0" applyNumberFormat="0" applyBorder="0" applyAlignment="0" applyProtection="0"/>
    <xf numFmtId="0" fontId="24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19" borderId="0" applyNumberFormat="0" applyBorder="0" applyAlignment="0" applyProtection="0"/>
    <xf numFmtId="0" fontId="26" fillId="3" borderId="0" applyNumberFormat="0" applyBorder="0" applyAlignment="0" applyProtection="0"/>
    <xf numFmtId="0" fontId="27" fillId="20" borderId="1" applyNumberFormat="0" applyAlignment="0" applyProtection="0"/>
    <xf numFmtId="0" fontId="28" fillId="21" borderId="2" applyNumberFormat="0" applyAlignment="0" applyProtection="0"/>
    <xf numFmtId="3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29" fillId="0" borderId="0" applyNumberFormat="0" applyFill="0" applyBorder="0" applyAlignment="0" applyProtection="0"/>
    <xf numFmtId="2" fontId="38" fillId="0" borderId="0" applyFont="0" applyFill="0" applyBorder="0" applyAlignment="0" applyProtection="0"/>
    <xf numFmtId="0" fontId="30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1" fillId="0" borderId="3" applyNumberFormat="0" applyFill="0" applyAlignment="0" applyProtection="0"/>
    <xf numFmtId="0" fontId="31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32" fillId="7" borderId="1" applyNumberFormat="0" applyAlignment="0" applyProtection="0"/>
    <xf numFmtId="0" fontId="33" fillId="0" borderId="4" applyNumberFormat="0" applyFill="0" applyAlignment="0" applyProtection="0"/>
    <xf numFmtId="0" fontId="34" fillId="22" borderId="0" applyNumberFormat="0" applyBorder="0" applyAlignment="0" applyProtection="0"/>
    <xf numFmtId="0" fontId="8" fillId="0" borderId="0"/>
    <xf numFmtId="0" fontId="8" fillId="0" borderId="0"/>
    <xf numFmtId="0" fontId="8" fillId="23" borderId="5" applyNumberFormat="0" applyFont="0" applyAlignment="0" applyProtection="0"/>
    <xf numFmtId="0" fontId="35" fillId="20" borderId="6" applyNumberFormat="0" applyAlignment="0" applyProtection="0"/>
    <xf numFmtId="0" fontId="36" fillId="0" borderId="0" applyNumberFormat="0" applyFill="0" applyBorder="0" applyAlignment="0" applyProtection="0"/>
    <xf numFmtId="0" fontId="38" fillId="0" borderId="7" applyNumberFormat="0" applyFont="0" applyFill="0" applyAlignment="0" applyProtection="0"/>
    <xf numFmtId="0" fontId="37" fillId="0" borderId="0" applyNumberFormat="0" applyFill="0" applyBorder="0" applyAlignment="0" applyProtection="0"/>
  </cellStyleXfs>
  <cellXfs count="77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8" xfId="0" applyBorder="1" applyAlignment="1">
      <alignment horizontal="center"/>
    </xf>
    <xf numFmtId="0" fontId="6" fillId="0" borderId="0" xfId="0" applyFont="1" applyAlignment="1"/>
    <xf numFmtId="0" fontId="6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1" fillId="0" borderId="0" xfId="0" applyFont="1" applyAlignment="1"/>
    <xf numFmtId="0" fontId="5" fillId="0" borderId="5" xfId="0" applyFont="1" applyBorder="1" applyAlignment="1">
      <alignment horizontal="left"/>
    </xf>
    <xf numFmtId="0" fontId="0" fillId="0" borderId="0" xfId="0">
      <alignment vertical="top"/>
    </xf>
    <xf numFmtId="0" fontId="0" fillId="0" borderId="0" xfId="0" applyAlignment="1">
      <alignment horizontal="left"/>
    </xf>
    <xf numFmtId="0" fontId="4" fillId="0" borderId="9" xfId="0" applyFont="1" applyBorder="1" applyAlignment="1"/>
    <xf numFmtId="0" fontId="4" fillId="0" borderId="10" xfId="0" applyFont="1" applyBorder="1" applyAlignment="1"/>
    <xf numFmtId="0" fontId="13" fillId="0" borderId="0" xfId="0" applyFont="1" applyAlignment="1">
      <alignment horizontal="left" vertical="center"/>
    </xf>
    <xf numFmtId="0" fontId="14" fillId="0" borderId="0" xfId="0" applyFont="1">
      <alignment vertical="top"/>
    </xf>
    <xf numFmtId="0" fontId="15" fillId="0" borderId="0" xfId="0" applyFont="1">
      <alignment vertical="top"/>
    </xf>
    <xf numFmtId="0" fontId="4" fillId="0" borderId="0" xfId="0" applyFont="1">
      <alignment vertical="top"/>
    </xf>
    <xf numFmtId="0" fontId="11" fillId="0" borderId="0" xfId="0" applyFont="1" applyAlignment="1">
      <alignment horizontal="center"/>
    </xf>
    <xf numFmtId="0" fontId="12" fillId="0" borderId="0" xfId="0" applyFont="1">
      <alignment vertical="top"/>
    </xf>
    <xf numFmtId="0" fontId="10" fillId="0" borderId="0" xfId="0" applyFont="1">
      <alignment vertical="top"/>
    </xf>
    <xf numFmtId="0" fontId="6" fillId="0" borderId="0" xfId="0" applyFont="1">
      <alignment vertical="top"/>
    </xf>
    <xf numFmtId="0" fontId="10" fillId="0" borderId="0" xfId="0" applyFont="1" applyAlignment="1">
      <alignment horizontal="center"/>
    </xf>
    <xf numFmtId="22" fontId="11" fillId="0" borderId="0" xfId="0" applyNumberFormat="1" applyFont="1">
      <alignment vertical="top"/>
    </xf>
    <xf numFmtId="0" fontId="0" fillId="0" borderId="11" xfId="0" applyBorder="1">
      <alignment vertical="top"/>
    </xf>
    <xf numFmtId="0" fontId="0" fillId="0" borderId="12" xfId="0" applyBorder="1">
      <alignment vertical="top"/>
    </xf>
    <xf numFmtId="0" fontId="11" fillId="0" borderId="0" xfId="0" applyFont="1">
      <alignment vertical="top"/>
    </xf>
    <xf numFmtId="0" fontId="11" fillId="0" borderId="0" xfId="0" applyFont="1" applyAlignment="1">
      <alignment horizontal="left" vertical="top"/>
    </xf>
    <xf numFmtId="0" fontId="9" fillId="0" borderId="0" xfId="0" applyFont="1">
      <alignment vertical="top"/>
    </xf>
    <xf numFmtId="0" fontId="1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0" applyFont="1">
      <alignment vertical="top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 vertical="center"/>
    </xf>
    <xf numFmtId="0" fontId="17" fillId="0" borderId="0" xfId="0" applyFont="1" applyAlignment="1">
      <alignment horizontal="left" wrapText="1"/>
    </xf>
    <xf numFmtId="0" fontId="17" fillId="0" borderId="0" xfId="0" applyFont="1" applyAlignment="1">
      <alignment horizontal="center" wrapText="1"/>
    </xf>
    <xf numFmtId="0" fontId="18" fillId="0" borderId="0" xfId="0" applyFont="1" applyAlignment="1">
      <alignment horizontal="left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19" fillId="0" borderId="0" xfId="38" applyAlignment="1" applyProtection="1">
      <alignment horizontal="left"/>
    </xf>
    <xf numFmtId="0" fontId="0" fillId="0" borderId="17" xfId="0" applyBorder="1" applyAlignment="1">
      <alignment horizontal="center"/>
    </xf>
    <xf numFmtId="0" fontId="0" fillId="0" borderId="18" xfId="0" applyBorder="1">
      <alignment vertical="top"/>
    </xf>
    <xf numFmtId="0" fontId="0" fillId="0" borderId="0" xfId="0" quotePrefix="1">
      <alignment vertical="top"/>
    </xf>
    <xf numFmtId="0" fontId="5" fillId="24" borderId="19" xfId="0" applyFont="1" applyFill="1" applyBorder="1" applyAlignment="1">
      <alignment horizontal="left" vertical="top" wrapText="1" indent="1"/>
    </xf>
    <xf numFmtId="0" fontId="5" fillId="24" borderId="19" xfId="0" applyFont="1" applyFill="1" applyBorder="1" applyAlignment="1">
      <alignment horizontal="center" vertical="top" wrapText="1"/>
    </xf>
    <xf numFmtId="0" fontId="5" fillId="24" borderId="19" xfId="0" applyFont="1" applyFill="1" applyBorder="1" applyAlignment="1">
      <alignment horizontal="right" vertical="top" wrapText="1"/>
    </xf>
    <xf numFmtId="0" fontId="19" fillId="24" borderId="19" xfId="38" applyFill="1" applyBorder="1" applyAlignment="1" applyProtection="1">
      <alignment horizontal="right" vertical="top" wrapText="1"/>
    </xf>
    <xf numFmtId="0" fontId="20" fillId="0" borderId="0" xfId="0" applyFont="1" applyAlignment="1">
      <alignment horizontal="left"/>
    </xf>
    <xf numFmtId="0" fontId="20" fillId="0" borderId="0" xfId="0" applyFont="1" applyAlignment="1">
      <alignment horizontal="center"/>
    </xf>
    <xf numFmtId="0" fontId="21" fillId="0" borderId="8" xfId="0" applyFont="1" applyBorder="1" applyAlignment="1">
      <alignment horizontal="center"/>
    </xf>
    <xf numFmtId="0" fontId="22" fillId="0" borderId="0" xfId="0" applyFont="1" applyAlignment="1">
      <alignment horizontal="left"/>
    </xf>
    <xf numFmtId="0" fontId="22" fillId="0" borderId="0" xfId="0" applyFont="1" applyAlignment="1">
      <alignment horizontal="center"/>
    </xf>
    <xf numFmtId="0" fontId="23" fillId="0" borderId="0" xfId="0" applyFont="1" applyAlignment="1">
      <alignment horizontal="left"/>
    </xf>
    <xf numFmtId="0" fontId="23" fillId="0" borderId="0" xfId="0" applyFont="1" applyAlignment="1">
      <alignment horizontal="center"/>
    </xf>
    <xf numFmtId="0" fontId="5" fillId="0" borderId="0" xfId="43" applyFont="1" applyAlignment="1">
      <alignment horizontal="left"/>
    </xf>
    <xf numFmtId="0" fontId="5" fillId="0" borderId="0" xfId="43" applyFont="1" applyAlignment="1">
      <alignment horizontal="left" wrapText="1"/>
    </xf>
    <xf numFmtId="0" fontId="16" fillId="0" borderId="0" xfId="42" applyFont="1"/>
    <xf numFmtId="0" fontId="16" fillId="0" borderId="0" xfId="42" applyFont="1" applyAlignment="1">
      <alignment horizontal="center"/>
    </xf>
    <xf numFmtId="0" fontId="16" fillId="0" borderId="0" xfId="42" applyFont="1" applyAlignment="1">
      <alignment horizontal="left"/>
    </xf>
    <xf numFmtId="0" fontId="16" fillId="0" borderId="0" xfId="0" applyFont="1">
      <alignment vertical="top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39" fillId="0" borderId="0" xfId="0" applyFont="1" applyAlignment="1">
      <alignment vertical="center" wrapText="1"/>
    </xf>
    <xf numFmtId="0" fontId="39" fillId="0" borderId="0" xfId="0" applyFont="1" applyAlignment="1">
      <alignment horizontal="center" vertical="center" wrapText="1"/>
    </xf>
    <xf numFmtId="0" fontId="22" fillId="0" borderId="0" xfId="0" applyNumberFormat="1" applyFont="1" applyAlignment="1">
      <alignment horizontal="left"/>
    </xf>
    <xf numFmtId="165" fontId="39" fillId="0" borderId="0" xfId="0" applyNumberFormat="1" applyFont="1" applyAlignment="1">
      <alignment horizontal="left" vertical="center" wrapText="1"/>
    </xf>
    <xf numFmtId="0" fontId="39" fillId="0" borderId="0" xfId="0" applyFont="1" applyAlignment="1">
      <alignment horizontal="left" vertical="center" wrapText="1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rmal_A_1" xfId="43" xr:uid="{00000000-0005-0000-0000-00002B000000}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FF Cnc - O-C Diagr.</a:t>
            </a:r>
          </a:p>
        </c:rich>
      </c:tx>
      <c:layout>
        <c:manualLayout>
          <c:xMode val="edge"/>
          <c:yMode val="edge"/>
          <c:x val="0.37802941837439946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5493838895458"/>
          <c:y val="0.14723926380368099"/>
          <c:w val="0.81098610014427575"/>
          <c:h val="0.62883435582822089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Active!$C$21:$C$1963</c:f>
                <c:numCache>
                  <c:formatCode>General</c:formatCode>
                  <c:ptCount val="1943"/>
                  <c:pt idx="0">
                    <c:v>48985.442999999999</c:v>
                  </c:pt>
                  <c:pt idx="1">
                    <c:v>49004.62</c:v>
                  </c:pt>
                  <c:pt idx="2">
                    <c:v>49020.500999999997</c:v>
                  </c:pt>
                  <c:pt idx="3">
                    <c:v>49030.427000000003</c:v>
                  </c:pt>
                  <c:pt idx="4">
                    <c:v>49030.428399999997</c:v>
                  </c:pt>
                  <c:pt idx="5">
                    <c:v>49030.43</c:v>
                  </c:pt>
                  <c:pt idx="6">
                    <c:v>49042.334199999998</c:v>
                  </c:pt>
                  <c:pt idx="7">
                    <c:v>49042.335800000001</c:v>
                  </c:pt>
                  <c:pt idx="8">
                    <c:v>49067.4764</c:v>
                  </c:pt>
                  <c:pt idx="9">
                    <c:v>49067.477599999998</c:v>
                  </c:pt>
                  <c:pt idx="10">
                    <c:v>49403.546999999999</c:v>
                  </c:pt>
                  <c:pt idx="11">
                    <c:v>49403.548300000002</c:v>
                  </c:pt>
                  <c:pt idx="12">
                    <c:v>49722.414599999996</c:v>
                  </c:pt>
                  <c:pt idx="13">
                    <c:v>49722.414599999996</c:v>
                  </c:pt>
                  <c:pt idx="14">
                    <c:v>49810.402900000001</c:v>
                  </c:pt>
                  <c:pt idx="15">
                    <c:v>49810.404699999999</c:v>
                  </c:pt>
                  <c:pt idx="16">
                    <c:v>50113.394899999999</c:v>
                  </c:pt>
                  <c:pt idx="17">
                    <c:v>50115.377</c:v>
                  </c:pt>
                  <c:pt idx="18">
                    <c:v>50123.316299999999</c:v>
                  </c:pt>
                  <c:pt idx="19">
                    <c:v>50123.321499999998</c:v>
                  </c:pt>
                  <c:pt idx="20">
                    <c:v>50123.975000000093</c:v>
                  </c:pt>
                  <c:pt idx="21">
                    <c:v>50124.640200000002</c:v>
                  </c:pt>
                  <c:pt idx="22">
                    <c:v>50125.961300000083</c:v>
                  </c:pt>
                  <c:pt idx="23">
                    <c:v>50126.62350000022</c:v>
                  </c:pt>
                  <c:pt idx="24">
                    <c:v>50129.930399999954</c:v>
                  </c:pt>
                  <c:pt idx="25">
                    <c:v>50138.532800000001</c:v>
                  </c:pt>
                  <c:pt idx="26">
                    <c:v>50140.514600000002</c:v>
                  </c:pt>
                  <c:pt idx="27">
                    <c:v>50152.426500000001</c:v>
                  </c:pt>
                  <c:pt idx="28">
                    <c:v>50156.394800000002</c:v>
                  </c:pt>
                  <c:pt idx="29">
                    <c:v>50158.3724</c:v>
                  </c:pt>
                  <c:pt idx="30">
                    <c:v>50162.3462</c:v>
                  </c:pt>
                  <c:pt idx="31">
                    <c:v>50502.386599999998</c:v>
                  </c:pt>
                  <c:pt idx="32">
                    <c:v>50510.320299999999</c:v>
                  </c:pt>
                  <c:pt idx="33">
                    <c:v>50510.320399999997</c:v>
                  </c:pt>
                  <c:pt idx="34">
                    <c:v>50541.4162</c:v>
                  </c:pt>
                  <c:pt idx="35">
                    <c:v>50547.366999999998</c:v>
                  </c:pt>
                  <c:pt idx="36">
                    <c:v>50547.367100000003</c:v>
                  </c:pt>
                  <c:pt idx="37">
                    <c:v>50844.4064</c:v>
                  </c:pt>
                  <c:pt idx="38">
                    <c:v>50846.391799999998</c:v>
                  </c:pt>
                  <c:pt idx="39">
                    <c:v>50848.376799999998</c:v>
                  </c:pt>
                  <c:pt idx="40">
                    <c:v>50850.3603</c:v>
                  </c:pt>
                  <c:pt idx="41">
                    <c:v>51278.385199999997</c:v>
                  </c:pt>
                  <c:pt idx="42">
                    <c:v>51278.386400000003</c:v>
                  </c:pt>
                  <c:pt idx="43">
                    <c:v>51278.386899999998</c:v>
                  </c:pt>
                  <c:pt idx="44">
                    <c:v>51278.3874</c:v>
                  </c:pt>
                  <c:pt idx="45">
                    <c:v>51534.413399999998</c:v>
                  </c:pt>
                  <c:pt idx="46">
                    <c:v>51626.363899999997</c:v>
                  </c:pt>
                  <c:pt idx="47">
                    <c:v>51927.35</c:v>
                  </c:pt>
                  <c:pt idx="48">
                    <c:v>51956.4827</c:v>
                  </c:pt>
                  <c:pt idx="49">
                    <c:v>52339.517800000001</c:v>
                  </c:pt>
                  <c:pt idx="50">
                    <c:v>52591.570800000001</c:v>
                  </c:pt>
                  <c:pt idx="51">
                    <c:v>52703.372600000002</c:v>
                  </c:pt>
                  <c:pt idx="52">
                    <c:v>53082.442600000002</c:v>
                  </c:pt>
                  <c:pt idx="53">
                    <c:v>53388.744700000003</c:v>
                  </c:pt>
                  <c:pt idx="54">
                    <c:v>53400.647499999999</c:v>
                  </c:pt>
                  <c:pt idx="55">
                    <c:v>53815.445599999999</c:v>
                  </c:pt>
                  <c:pt idx="56">
                    <c:v>54099.251199999999</c:v>
                  </c:pt>
                  <c:pt idx="57">
                    <c:v>54455.826800000003</c:v>
                  </c:pt>
                  <c:pt idx="58">
                    <c:v>54509.411899999999</c:v>
                  </c:pt>
                  <c:pt idx="59">
                    <c:v>54513.381999999998</c:v>
                  </c:pt>
                  <c:pt idx="60">
                    <c:v>54544.474399999999</c:v>
                  </c:pt>
                  <c:pt idx="61">
                    <c:v>55184.199500000002</c:v>
                  </c:pt>
                  <c:pt idx="62">
                    <c:v>55279.463600000003</c:v>
                  </c:pt>
                  <c:pt idx="63">
                    <c:v>55563.931199999999</c:v>
                  </c:pt>
                  <c:pt idx="64">
                    <c:v>55569.2238</c:v>
                  </c:pt>
                  <c:pt idx="65">
                    <c:v>55621.483</c:v>
                  </c:pt>
                  <c:pt idx="66">
                    <c:v>55632.730600000003</c:v>
                  </c:pt>
                  <c:pt idx="67">
                    <c:v>55929.108999999997</c:v>
                  </c:pt>
                  <c:pt idx="68">
                    <c:v>56691.213499999998</c:v>
                  </c:pt>
                  <c:pt idx="69">
                    <c:v>56743.477400000003</c:v>
                  </c:pt>
                  <c:pt idx="70">
                    <c:v>57101.382100000003</c:v>
                  </c:pt>
                  <c:pt idx="71">
                    <c:v>57799.320099999997</c:v>
                  </c:pt>
                  <c:pt idx="72">
                    <c:v>58174.419100000057</c:v>
                  </c:pt>
                  <c:pt idx="73">
                    <c:v>58513.135199999997</c:v>
                  </c:pt>
                  <c:pt idx="74">
                    <c:v>59276.565600000002</c:v>
                  </c:pt>
                </c:numCache>
              </c:numRef>
            </c:plus>
            <c:minus>
              <c:numRef>
                <c:f>Active!$C$21:$C$1963</c:f>
                <c:numCache>
                  <c:formatCode>General</c:formatCode>
                  <c:ptCount val="1943"/>
                  <c:pt idx="0">
                    <c:v>48985.442999999999</c:v>
                  </c:pt>
                  <c:pt idx="1">
                    <c:v>49004.62</c:v>
                  </c:pt>
                  <c:pt idx="2">
                    <c:v>49020.500999999997</c:v>
                  </c:pt>
                  <c:pt idx="3">
                    <c:v>49030.427000000003</c:v>
                  </c:pt>
                  <c:pt idx="4">
                    <c:v>49030.428399999997</c:v>
                  </c:pt>
                  <c:pt idx="5">
                    <c:v>49030.43</c:v>
                  </c:pt>
                  <c:pt idx="6">
                    <c:v>49042.334199999998</c:v>
                  </c:pt>
                  <c:pt idx="7">
                    <c:v>49042.335800000001</c:v>
                  </c:pt>
                  <c:pt idx="8">
                    <c:v>49067.4764</c:v>
                  </c:pt>
                  <c:pt idx="9">
                    <c:v>49067.477599999998</c:v>
                  </c:pt>
                  <c:pt idx="10">
                    <c:v>49403.546999999999</c:v>
                  </c:pt>
                  <c:pt idx="11">
                    <c:v>49403.548300000002</c:v>
                  </c:pt>
                  <c:pt idx="12">
                    <c:v>49722.414599999996</c:v>
                  </c:pt>
                  <c:pt idx="13">
                    <c:v>49722.414599999996</c:v>
                  </c:pt>
                  <c:pt idx="14">
                    <c:v>49810.402900000001</c:v>
                  </c:pt>
                  <c:pt idx="15">
                    <c:v>49810.404699999999</c:v>
                  </c:pt>
                  <c:pt idx="16">
                    <c:v>50113.394899999999</c:v>
                  </c:pt>
                  <c:pt idx="17">
                    <c:v>50115.377</c:v>
                  </c:pt>
                  <c:pt idx="18">
                    <c:v>50123.316299999999</c:v>
                  </c:pt>
                  <c:pt idx="19">
                    <c:v>50123.321499999998</c:v>
                  </c:pt>
                  <c:pt idx="20">
                    <c:v>50123.975000000093</c:v>
                  </c:pt>
                  <c:pt idx="21">
                    <c:v>50124.640200000002</c:v>
                  </c:pt>
                  <c:pt idx="22">
                    <c:v>50125.961300000083</c:v>
                  </c:pt>
                  <c:pt idx="23">
                    <c:v>50126.62350000022</c:v>
                  </c:pt>
                  <c:pt idx="24">
                    <c:v>50129.930399999954</c:v>
                  </c:pt>
                  <c:pt idx="25">
                    <c:v>50138.532800000001</c:v>
                  </c:pt>
                  <c:pt idx="26">
                    <c:v>50140.514600000002</c:v>
                  </c:pt>
                  <c:pt idx="27">
                    <c:v>50152.426500000001</c:v>
                  </c:pt>
                  <c:pt idx="28">
                    <c:v>50156.394800000002</c:v>
                  </c:pt>
                  <c:pt idx="29">
                    <c:v>50158.3724</c:v>
                  </c:pt>
                  <c:pt idx="30">
                    <c:v>50162.3462</c:v>
                  </c:pt>
                  <c:pt idx="31">
                    <c:v>50502.386599999998</c:v>
                  </c:pt>
                  <c:pt idx="32">
                    <c:v>50510.320299999999</c:v>
                  </c:pt>
                  <c:pt idx="33">
                    <c:v>50510.320399999997</c:v>
                  </c:pt>
                  <c:pt idx="34">
                    <c:v>50541.4162</c:v>
                  </c:pt>
                  <c:pt idx="35">
                    <c:v>50547.366999999998</c:v>
                  </c:pt>
                  <c:pt idx="36">
                    <c:v>50547.367100000003</c:v>
                  </c:pt>
                  <c:pt idx="37">
                    <c:v>50844.4064</c:v>
                  </c:pt>
                  <c:pt idx="38">
                    <c:v>50846.391799999998</c:v>
                  </c:pt>
                  <c:pt idx="39">
                    <c:v>50848.376799999998</c:v>
                  </c:pt>
                  <c:pt idx="40">
                    <c:v>50850.3603</c:v>
                  </c:pt>
                  <c:pt idx="41">
                    <c:v>51278.385199999997</c:v>
                  </c:pt>
                  <c:pt idx="42">
                    <c:v>51278.386400000003</c:v>
                  </c:pt>
                  <c:pt idx="43">
                    <c:v>51278.386899999998</c:v>
                  </c:pt>
                  <c:pt idx="44">
                    <c:v>51278.3874</c:v>
                  </c:pt>
                  <c:pt idx="45">
                    <c:v>51534.413399999998</c:v>
                  </c:pt>
                  <c:pt idx="46">
                    <c:v>51626.363899999997</c:v>
                  </c:pt>
                  <c:pt idx="47">
                    <c:v>51927.35</c:v>
                  </c:pt>
                  <c:pt idx="48">
                    <c:v>51956.4827</c:v>
                  </c:pt>
                  <c:pt idx="49">
                    <c:v>52339.517800000001</c:v>
                  </c:pt>
                  <c:pt idx="50">
                    <c:v>52591.570800000001</c:v>
                  </c:pt>
                  <c:pt idx="51">
                    <c:v>52703.372600000002</c:v>
                  </c:pt>
                  <c:pt idx="52">
                    <c:v>53082.442600000002</c:v>
                  </c:pt>
                  <c:pt idx="53">
                    <c:v>53388.744700000003</c:v>
                  </c:pt>
                  <c:pt idx="54">
                    <c:v>53400.647499999999</c:v>
                  </c:pt>
                  <c:pt idx="55">
                    <c:v>53815.445599999999</c:v>
                  </c:pt>
                  <c:pt idx="56">
                    <c:v>54099.251199999999</c:v>
                  </c:pt>
                  <c:pt idx="57">
                    <c:v>54455.826800000003</c:v>
                  </c:pt>
                  <c:pt idx="58">
                    <c:v>54509.411899999999</c:v>
                  </c:pt>
                  <c:pt idx="59">
                    <c:v>54513.381999999998</c:v>
                  </c:pt>
                  <c:pt idx="60">
                    <c:v>54544.474399999999</c:v>
                  </c:pt>
                  <c:pt idx="61">
                    <c:v>55184.199500000002</c:v>
                  </c:pt>
                  <c:pt idx="62">
                    <c:v>55279.463600000003</c:v>
                  </c:pt>
                  <c:pt idx="63">
                    <c:v>55563.931199999999</c:v>
                  </c:pt>
                  <c:pt idx="64">
                    <c:v>55569.2238</c:v>
                  </c:pt>
                  <c:pt idx="65">
                    <c:v>55621.483</c:v>
                  </c:pt>
                  <c:pt idx="66">
                    <c:v>55632.730600000003</c:v>
                  </c:pt>
                  <c:pt idx="67">
                    <c:v>55929.108999999997</c:v>
                  </c:pt>
                  <c:pt idx="68">
                    <c:v>56691.213499999998</c:v>
                  </c:pt>
                  <c:pt idx="69">
                    <c:v>56743.477400000003</c:v>
                  </c:pt>
                  <c:pt idx="70">
                    <c:v>57101.382100000003</c:v>
                  </c:pt>
                  <c:pt idx="71">
                    <c:v>57799.320099999997</c:v>
                  </c:pt>
                  <c:pt idx="72">
                    <c:v>58174.419100000057</c:v>
                  </c:pt>
                  <c:pt idx="73">
                    <c:v>58513.135199999997</c:v>
                  </c:pt>
                  <c:pt idx="74">
                    <c:v>59276.565600000002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Active!$F$21:$F$962</c:f>
              <c:numCache>
                <c:formatCode>General</c:formatCode>
                <c:ptCount val="942"/>
                <c:pt idx="0">
                  <c:v>-860</c:v>
                </c:pt>
                <c:pt idx="1">
                  <c:v>-845.5</c:v>
                </c:pt>
                <c:pt idx="2">
                  <c:v>-833.5</c:v>
                </c:pt>
                <c:pt idx="3">
                  <c:v>-826</c:v>
                </c:pt>
                <c:pt idx="4">
                  <c:v>-826</c:v>
                </c:pt>
                <c:pt idx="5">
                  <c:v>-826</c:v>
                </c:pt>
                <c:pt idx="6">
                  <c:v>-817</c:v>
                </c:pt>
                <c:pt idx="7">
                  <c:v>-817</c:v>
                </c:pt>
                <c:pt idx="8">
                  <c:v>-798</c:v>
                </c:pt>
                <c:pt idx="9">
                  <c:v>-798</c:v>
                </c:pt>
                <c:pt idx="10">
                  <c:v>-544</c:v>
                </c:pt>
                <c:pt idx="11">
                  <c:v>-544</c:v>
                </c:pt>
                <c:pt idx="12">
                  <c:v>-303</c:v>
                </c:pt>
                <c:pt idx="13">
                  <c:v>-303</c:v>
                </c:pt>
                <c:pt idx="14">
                  <c:v>-236.5</c:v>
                </c:pt>
                <c:pt idx="15">
                  <c:v>-236.5</c:v>
                </c:pt>
                <c:pt idx="16">
                  <c:v>-7.5</c:v>
                </c:pt>
                <c:pt idx="17">
                  <c:v>-6</c:v>
                </c:pt>
                <c:pt idx="18">
                  <c:v>0</c:v>
                </c:pt>
                <c:pt idx="19">
                  <c:v>0</c:v>
                </c:pt>
                <c:pt idx="20">
                  <c:v>0.5</c:v>
                </c:pt>
                <c:pt idx="21">
                  <c:v>1</c:v>
                </c:pt>
                <c:pt idx="22">
                  <c:v>2</c:v>
                </c:pt>
                <c:pt idx="23">
                  <c:v>2.5</c:v>
                </c:pt>
                <c:pt idx="24">
                  <c:v>5</c:v>
                </c:pt>
                <c:pt idx="25">
                  <c:v>11.5</c:v>
                </c:pt>
                <c:pt idx="26">
                  <c:v>13</c:v>
                </c:pt>
                <c:pt idx="27">
                  <c:v>22</c:v>
                </c:pt>
                <c:pt idx="28">
                  <c:v>25</c:v>
                </c:pt>
                <c:pt idx="29">
                  <c:v>26.5</c:v>
                </c:pt>
                <c:pt idx="30">
                  <c:v>29.5</c:v>
                </c:pt>
                <c:pt idx="31">
                  <c:v>286.5</c:v>
                </c:pt>
                <c:pt idx="32">
                  <c:v>292.5</c:v>
                </c:pt>
                <c:pt idx="33">
                  <c:v>292.5</c:v>
                </c:pt>
                <c:pt idx="34">
                  <c:v>316</c:v>
                </c:pt>
                <c:pt idx="35">
                  <c:v>320.5</c:v>
                </c:pt>
                <c:pt idx="36">
                  <c:v>320.5</c:v>
                </c:pt>
                <c:pt idx="37">
                  <c:v>545</c:v>
                </c:pt>
                <c:pt idx="38">
                  <c:v>546.5</c:v>
                </c:pt>
                <c:pt idx="39">
                  <c:v>548</c:v>
                </c:pt>
                <c:pt idx="40">
                  <c:v>549.5</c:v>
                </c:pt>
                <c:pt idx="41">
                  <c:v>873</c:v>
                </c:pt>
                <c:pt idx="42">
                  <c:v>873</c:v>
                </c:pt>
                <c:pt idx="43">
                  <c:v>873</c:v>
                </c:pt>
                <c:pt idx="44">
                  <c:v>873</c:v>
                </c:pt>
                <c:pt idx="45">
                  <c:v>1066.5</c:v>
                </c:pt>
                <c:pt idx="46">
                  <c:v>1136</c:v>
                </c:pt>
                <c:pt idx="47">
                  <c:v>1363.5</c:v>
                </c:pt>
                <c:pt idx="48">
                  <c:v>1385.5</c:v>
                </c:pt>
                <c:pt idx="49">
                  <c:v>1675</c:v>
                </c:pt>
                <c:pt idx="50">
                  <c:v>1865.5</c:v>
                </c:pt>
                <c:pt idx="51">
                  <c:v>1950</c:v>
                </c:pt>
                <c:pt idx="52">
                  <c:v>2236.5</c:v>
                </c:pt>
                <c:pt idx="53">
                  <c:v>2468</c:v>
                </c:pt>
                <c:pt idx="54">
                  <c:v>2477</c:v>
                </c:pt>
                <c:pt idx="55">
                  <c:v>2790.5</c:v>
                </c:pt>
                <c:pt idx="56">
                  <c:v>3005</c:v>
                </c:pt>
                <c:pt idx="57">
                  <c:v>3274.5</c:v>
                </c:pt>
                <c:pt idx="58">
                  <c:v>3315</c:v>
                </c:pt>
                <c:pt idx="59">
                  <c:v>3318</c:v>
                </c:pt>
                <c:pt idx="60">
                  <c:v>3341.5</c:v>
                </c:pt>
                <c:pt idx="61">
                  <c:v>3825</c:v>
                </c:pt>
                <c:pt idx="62">
                  <c:v>3897</c:v>
                </c:pt>
                <c:pt idx="63">
                  <c:v>4112</c:v>
                </c:pt>
                <c:pt idx="64">
                  <c:v>4116</c:v>
                </c:pt>
                <c:pt idx="65">
                  <c:v>4155.5</c:v>
                </c:pt>
                <c:pt idx="66">
                  <c:v>4164</c:v>
                </c:pt>
                <c:pt idx="67">
                  <c:v>4388</c:v>
                </c:pt>
                <c:pt idx="68">
                  <c:v>4964</c:v>
                </c:pt>
                <c:pt idx="69">
                  <c:v>5003.5</c:v>
                </c:pt>
                <c:pt idx="70">
                  <c:v>5274</c:v>
                </c:pt>
                <c:pt idx="71">
                  <c:v>5801.5</c:v>
                </c:pt>
                <c:pt idx="72">
                  <c:v>6085</c:v>
                </c:pt>
                <c:pt idx="73">
                  <c:v>6341</c:v>
                </c:pt>
                <c:pt idx="74">
                  <c:v>6918</c:v>
                </c:pt>
              </c:numCache>
            </c:numRef>
          </c:xVal>
          <c:yVal>
            <c:numRef>
              <c:f>Active!$H$21:$H$962</c:f>
              <c:numCache>
                <c:formatCode>General</c:formatCode>
                <c:ptCount val="94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57A-492A-BB46-D580C35A5F92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Active!$D$21:$D$82</c:f>
                <c:numCache>
                  <c:formatCode>General</c:formatCode>
                  <c:ptCount val="6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4">
                    <c:v>1.4E-3</c:v>
                  </c:pt>
                  <c:pt idx="15">
                    <c:v>1.4E-3</c:v>
                  </c:pt>
                  <c:pt idx="16">
                    <c:v>0</c:v>
                  </c:pt>
                  <c:pt idx="20">
                    <c:v>5.0000000000000001E-4</c:v>
                  </c:pt>
                  <c:pt idx="21">
                    <c:v>5.0000000000000001E-4</c:v>
                  </c:pt>
                  <c:pt idx="22">
                    <c:v>5.0000000000000001E-4</c:v>
                  </c:pt>
                  <c:pt idx="23">
                    <c:v>5.0000000000000001E-4</c:v>
                  </c:pt>
                  <c:pt idx="24">
                    <c:v>5.0000000000000001E-4</c:v>
                  </c:pt>
                  <c:pt idx="25">
                    <c:v>1E-3</c:v>
                  </c:pt>
                  <c:pt idx="31">
                    <c:v>1E-3</c:v>
                  </c:pt>
                  <c:pt idx="32">
                    <c:v>0</c:v>
                  </c:pt>
                  <c:pt idx="33">
                    <c:v>1E-3</c:v>
                  </c:pt>
                  <c:pt idx="34">
                    <c:v>1E-3</c:v>
                  </c:pt>
                  <c:pt idx="35">
                    <c:v>0</c:v>
                  </c:pt>
                  <c:pt idx="36">
                    <c:v>1E-3</c:v>
                  </c:pt>
                  <c:pt idx="37">
                    <c:v>2.0999999999999999E-3</c:v>
                  </c:pt>
                  <c:pt idx="38">
                    <c:v>2.9999999999999997E-4</c:v>
                  </c:pt>
                  <c:pt idx="39">
                    <c:v>2.0000000000000001E-4</c:v>
                  </c:pt>
                  <c:pt idx="40">
                    <c:v>6.9999999999999999E-4</c:v>
                  </c:pt>
                  <c:pt idx="41">
                    <c:v>4.0000000000000002E-4</c:v>
                  </c:pt>
                  <c:pt idx="42">
                    <c:v>0</c:v>
                  </c:pt>
                  <c:pt idx="43">
                    <c:v>6.9999999999999999E-4</c:v>
                  </c:pt>
                  <c:pt idx="44">
                    <c:v>0</c:v>
                  </c:pt>
                  <c:pt idx="45">
                    <c:v>2.0999999999999999E-3</c:v>
                  </c:pt>
                  <c:pt idx="46">
                    <c:v>1E-4</c:v>
                  </c:pt>
                  <c:pt idx="47">
                    <c:v>1.5E-3</c:v>
                  </c:pt>
                  <c:pt idx="48">
                    <c:v>8.9999999999999998E-4</c:v>
                  </c:pt>
                  <c:pt idx="49">
                    <c:v>2.0000000000000001E-4</c:v>
                  </c:pt>
                  <c:pt idx="50">
                    <c:v>1.9E-3</c:v>
                  </c:pt>
                  <c:pt idx="51">
                    <c:v>1.1000000000000001E-3</c:v>
                  </c:pt>
                  <c:pt idx="52">
                    <c:v>2.0000000000000001E-4</c:v>
                  </c:pt>
                  <c:pt idx="53">
                    <c:v>1.1000000000000001E-3</c:v>
                  </c:pt>
                  <c:pt idx="54">
                    <c:v>1E-3</c:v>
                  </c:pt>
                  <c:pt idx="55">
                    <c:v>5.0000000000000001E-4</c:v>
                  </c:pt>
                  <c:pt idx="56">
                    <c:v>0</c:v>
                  </c:pt>
                  <c:pt idx="57">
                    <c:v>2.0000000000000001E-4</c:v>
                  </c:pt>
                  <c:pt idx="58">
                    <c:v>1.6000000000000001E-3</c:v>
                  </c:pt>
                  <c:pt idx="59">
                    <c:v>2.0000000000000001E-4</c:v>
                  </c:pt>
                  <c:pt idx="60">
                    <c:v>6.9999999999999999E-4</c:v>
                  </c:pt>
                  <c:pt idx="61">
                    <c:v>0</c:v>
                  </c:pt>
                </c:numCache>
              </c:numRef>
            </c:plus>
            <c:minus>
              <c:numRef>
                <c:f>Active!$D$21:$D$82</c:f>
                <c:numCache>
                  <c:formatCode>General</c:formatCode>
                  <c:ptCount val="6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4">
                    <c:v>1.4E-3</c:v>
                  </c:pt>
                  <c:pt idx="15">
                    <c:v>1.4E-3</c:v>
                  </c:pt>
                  <c:pt idx="16">
                    <c:v>0</c:v>
                  </c:pt>
                  <c:pt idx="20">
                    <c:v>5.0000000000000001E-4</c:v>
                  </c:pt>
                  <c:pt idx="21">
                    <c:v>5.0000000000000001E-4</c:v>
                  </c:pt>
                  <c:pt idx="22">
                    <c:v>5.0000000000000001E-4</c:v>
                  </c:pt>
                  <c:pt idx="23">
                    <c:v>5.0000000000000001E-4</c:v>
                  </c:pt>
                  <c:pt idx="24">
                    <c:v>5.0000000000000001E-4</c:v>
                  </c:pt>
                  <c:pt idx="25">
                    <c:v>1E-3</c:v>
                  </c:pt>
                  <c:pt idx="31">
                    <c:v>1E-3</c:v>
                  </c:pt>
                  <c:pt idx="32">
                    <c:v>0</c:v>
                  </c:pt>
                  <c:pt idx="33">
                    <c:v>1E-3</c:v>
                  </c:pt>
                  <c:pt idx="34">
                    <c:v>1E-3</c:v>
                  </c:pt>
                  <c:pt idx="35">
                    <c:v>0</c:v>
                  </c:pt>
                  <c:pt idx="36">
                    <c:v>1E-3</c:v>
                  </c:pt>
                  <c:pt idx="37">
                    <c:v>2.0999999999999999E-3</c:v>
                  </c:pt>
                  <c:pt idx="38">
                    <c:v>2.9999999999999997E-4</c:v>
                  </c:pt>
                  <c:pt idx="39">
                    <c:v>2.0000000000000001E-4</c:v>
                  </c:pt>
                  <c:pt idx="40">
                    <c:v>6.9999999999999999E-4</c:v>
                  </c:pt>
                  <c:pt idx="41">
                    <c:v>4.0000000000000002E-4</c:v>
                  </c:pt>
                  <c:pt idx="42">
                    <c:v>0</c:v>
                  </c:pt>
                  <c:pt idx="43">
                    <c:v>6.9999999999999999E-4</c:v>
                  </c:pt>
                  <c:pt idx="44">
                    <c:v>0</c:v>
                  </c:pt>
                  <c:pt idx="45">
                    <c:v>2.0999999999999999E-3</c:v>
                  </c:pt>
                  <c:pt idx="46">
                    <c:v>1E-4</c:v>
                  </c:pt>
                  <c:pt idx="47">
                    <c:v>1.5E-3</c:v>
                  </c:pt>
                  <c:pt idx="48">
                    <c:v>8.9999999999999998E-4</c:v>
                  </c:pt>
                  <c:pt idx="49">
                    <c:v>2.0000000000000001E-4</c:v>
                  </c:pt>
                  <c:pt idx="50">
                    <c:v>1.9E-3</c:v>
                  </c:pt>
                  <c:pt idx="51">
                    <c:v>1.1000000000000001E-3</c:v>
                  </c:pt>
                  <c:pt idx="52">
                    <c:v>2.0000000000000001E-4</c:v>
                  </c:pt>
                  <c:pt idx="53">
                    <c:v>1.1000000000000001E-3</c:v>
                  </c:pt>
                  <c:pt idx="54">
                    <c:v>1E-3</c:v>
                  </c:pt>
                  <c:pt idx="55">
                    <c:v>5.0000000000000001E-4</c:v>
                  </c:pt>
                  <c:pt idx="56">
                    <c:v>0</c:v>
                  </c:pt>
                  <c:pt idx="57">
                    <c:v>2.0000000000000001E-4</c:v>
                  </c:pt>
                  <c:pt idx="58">
                    <c:v>1.6000000000000001E-3</c:v>
                  </c:pt>
                  <c:pt idx="59">
                    <c:v>2.0000000000000001E-4</c:v>
                  </c:pt>
                  <c:pt idx="60">
                    <c:v>6.9999999999999999E-4</c:v>
                  </c:pt>
                  <c:pt idx="6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Active!$F$21:$F$962</c:f>
              <c:numCache>
                <c:formatCode>General</c:formatCode>
                <c:ptCount val="942"/>
                <c:pt idx="0">
                  <c:v>-860</c:v>
                </c:pt>
                <c:pt idx="1">
                  <c:v>-845.5</c:v>
                </c:pt>
                <c:pt idx="2">
                  <c:v>-833.5</c:v>
                </c:pt>
                <c:pt idx="3">
                  <c:v>-826</c:v>
                </c:pt>
                <c:pt idx="4">
                  <c:v>-826</c:v>
                </c:pt>
                <c:pt idx="5">
                  <c:v>-826</c:v>
                </c:pt>
                <c:pt idx="6">
                  <c:v>-817</c:v>
                </c:pt>
                <c:pt idx="7">
                  <c:v>-817</c:v>
                </c:pt>
                <c:pt idx="8">
                  <c:v>-798</c:v>
                </c:pt>
                <c:pt idx="9">
                  <c:v>-798</c:v>
                </c:pt>
                <c:pt idx="10">
                  <c:v>-544</c:v>
                </c:pt>
                <c:pt idx="11">
                  <c:v>-544</c:v>
                </c:pt>
                <c:pt idx="12">
                  <c:v>-303</c:v>
                </c:pt>
                <c:pt idx="13">
                  <c:v>-303</c:v>
                </c:pt>
                <c:pt idx="14">
                  <c:v>-236.5</c:v>
                </c:pt>
                <c:pt idx="15">
                  <c:v>-236.5</c:v>
                </c:pt>
                <c:pt idx="16">
                  <c:v>-7.5</c:v>
                </c:pt>
                <c:pt idx="17">
                  <c:v>-6</c:v>
                </c:pt>
                <c:pt idx="18">
                  <c:v>0</c:v>
                </c:pt>
                <c:pt idx="19">
                  <c:v>0</c:v>
                </c:pt>
                <c:pt idx="20">
                  <c:v>0.5</c:v>
                </c:pt>
                <c:pt idx="21">
                  <c:v>1</c:v>
                </c:pt>
                <c:pt idx="22">
                  <c:v>2</c:v>
                </c:pt>
                <c:pt idx="23">
                  <c:v>2.5</c:v>
                </c:pt>
                <c:pt idx="24">
                  <c:v>5</c:v>
                </c:pt>
                <c:pt idx="25">
                  <c:v>11.5</c:v>
                </c:pt>
                <c:pt idx="26">
                  <c:v>13</c:v>
                </c:pt>
                <c:pt idx="27">
                  <c:v>22</c:v>
                </c:pt>
                <c:pt idx="28">
                  <c:v>25</c:v>
                </c:pt>
                <c:pt idx="29">
                  <c:v>26.5</c:v>
                </c:pt>
                <c:pt idx="30">
                  <c:v>29.5</c:v>
                </c:pt>
                <c:pt idx="31">
                  <c:v>286.5</c:v>
                </c:pt>
                <c:pt idx="32">
                  <c:v>292.5</c:v>
                </c:pt>
                <c:pt idx="33">
                  <c:v>292.5</c:v>
                </c:pt>
                <c:pt idx="34">
                  <c:v>316</c:v>
                </c:pt>
                <c:pt idx="35">
                  <c:v>320.5</c:v>
                </c:pt>
                <c:pt idx="36">
                  <c:v>320.5</c:v>
                </c:pt>
                <c:pt idx="37">
                  <c:v>545</c:v>
                </c:pt>
                <c:pt idx="38">
                  <c:v>546.5</c:v>
                </c:pt>
                <c:pt idx="39">
                  <c:v>548</c:v>
                </c:pt>
                <c:pt idx="40">
                  <c:v>549.5</c:v>
                </c:pt>
                <c:pt idx="41">
                  <c:v>873</c:v>
                </c:pt>
                <c:pt idx="42">
                  <c:v>873</c:v>
                </c:pt>
                <c:pt idx="43">
                  <c:v>873</c:v>
                </c:pt>
                <c:pt idx="44">
                  <c:v>873</c:v>
                </c:pt>
                <c:pt idx="45">
                  <c:v>1066.5</c:v>
                </c:pt>
                <c:pt idx="46">
                  <c:v>1136</c:v>
                </c:pt>
                <c:pt idx="47">
                  <c:v>1363.5</c:v>
                </c:pt>
                <c:pt idx="48">
                  <c:v>1385.5</c:v>
                </c:pt>
                <c:pt idx="49">
                  <c:v>1675</c:v>
                </c:pt>
                <c:pt idx="50">
                  <c:v>1865.5</c:v>
                </c:pt>
                <c:pt idx="51">
                  <c:v>1950</c:v>
                </c:pt>
                <c:pt idx="52">
                  <c:v>2236.5</c:v>
                </c:pt>
                <c:pt idx="53">
                  <c:v>2468</c:v>
                </c:pt>
                <c:pt idx="54">
                  <c:v>2477</c:v>
                </c:pt>
                <c:pt idx="55">
                  <c:v>2790.5</c:v>
                </c:pt>
                <c:pt idx="56">
                  <c:v>3005</c:v>
                </c:pt>
                <c:pt idx="57">
                  <c:v>3274.5</c:v>
                </c:pt>
                <c:pt idx="58">
                  <c:v>3315</c:v>
                </c:pt>
                <c:pt idx="59">
                  <c:v>3318</c:v>
                </c:pt>
                <c:pt idx="60">
                  <c:v>3341.5</c:v>
                </c:pt>
                <c:pt idx="61">
                  <c:v>3825</c:v>
                </c:pt>
                <c:pt idx="62">
                  <c:v>3897</c:v>
                </c:pt>
                <c:pt idx="63">
                  <c:v>4112</c:v>
                </c:pt>
                <c:pt idx="64">
                  <c:v>4116</c:v>
                </c:pt>
                <c:pt idx="65">
                  <c:v>4155.5</c:v>
                </c:pt>
                <c:pt idx="66">
                  <c:v>4164</c:v>
                </c:pt>
                <c:pt idx="67">
                  <c:v>4388</c:v>
                </c:pt>
                <c:pt idx="68">
                  <c:v>4964</c:v>
                </c:pt>
                <c:pt idx="69">
                  <c:v>5003.5</c:v>
                </c:pt>
                <c:pt idx="70">
                  <c:v>5274</c:v>
                </c:pt>
                <c:pt idx="71">
                  <c:v>5801.5</c:v>
                </c:pt>
                <c:pt idx="72">
                  <c:v>6085</c:v>
                </c:pt>
                <c:pt idx="73">
                  <c:v>6341</c:v>
                </c:pt>
                <c:pt idx="74">
                  <c:v>6918</c:v>
                </c:pt>
              </c:numCache>
            </c:numRef>
          </c:xVal>
          <c:yVal>
            <c:numRef>
              <c:f>Active!$I$21:$I$962</c:f>
              <c:numCache>
                <c:formatCode>General</c:formatCode>
                <c:ptCount val="942"/>
                <c:pt idx="0">
                  <c:v>-2.6259999998728745E-2</c:v>
                </c:pt>
                <c:pt idx="1">
                  <c:v>-3.3977999992202967E-2</c:v>
                </c:pt>
                <c:pt idx="2">
                  <c:v>-2.9986000001372304E-2</c:v>
                </c:pt>
                <c:pt idx="3">
                  <c:v>-2.7115999997477047E-2</c:v>
                </c:pt>
                <c:pt idx="5">
                  <c:v>-2.4116000000503846E-2</c:v>
                </c:pt>
                <c:pt idx="10">
                  <c:v>-1.6803999998955987E-2</c:v>
                </c:pt>
                <c:pt idx="19">
                  <c:v>0</c:v>
                </c:pt>
                <c:pt idx="32">
                  <c:v>-3.2700000010663643E-3</c:v>
                </c:pt>
                <c:pt idx="35">
                  <c:v>-2.9219999996712431E-3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57A-492A-BB46-D580C35A5F92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plus>
            <c:minus>
              <c:numRef>
                <c:f>Active!$D$21:$D$21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Active!$F$21:$F$962</c:f>
              <c:numCache>
                <c:formatCode>General</c:formatCode>
                <c:ptCount val="942"/>
                <c:pt idx="0">
                  <c:v>-860</c:v>
                </c:pt>
                <c:pt idx="1">
                  <c:v>-845.5</c:v>
                </c:pt>
                <c:pt idx="2">
                  <c:v>-833.5</c:v>
                </c:pt>
                <c:pt idx="3">
                  <c:v>-826</c:v>
                </c:pt>
                <c:pt idx="4">
                  <c:v>-826</c:v>
                </c:pt>
                <c:pt idx="5">
                  <c:v>-826</c:v>
                </c:pt>
                <c:pt idx="6">
                  <c:v>-817</c:v>
                </c:pt>
                <c:pt idx="7">
                  <c:v>-817</c:v>
                </c:pt>
                <c:pt idx="8">
                  <c:v>-798</c:v>
                </c:pt>
                <c:pt idx="9">
                  <c:v>-798</c:v>
                </c:pt>
                <c:pt idx="10">
                  <c:v>-544</c:v>
                </c:pt>
                <c:pt idx="11">
                  <c:v>-544</c:v>
                </c:pt>
                <c:pt idx="12">
                  <c:v>-303</c:v>
                </c:pt>
                <c:pt idx="13">
                  <c:v>-303</c:v>
                </c:pt>
                <c:pt idx="14">
                  <c:v>-236.5</c:v>
                </c:pt>
                <c:pt idx="15">
                  <c:v>-236.5</c:v>
                </c:pt>
                <c:pt idx="16">
                  <c:v>-7.5</c:v>
                </c:pt>
                <c:pt idx="17">
                  <c:v>-6</c:v>
                </c:pt>
                <c:pt idx="18">
                  <c:v>0</c:v>
                </c:pt>
                <c:pt idx="19">
                  <c:v>0</c:v>
                </c:pt>
                <c:pt idx="20">
                  <c:v>0.5</c:v>
                </c:pt>
                <c:pt idx="21">
                  <c:v>1</c:v>
                </c:pt>
                <c:pt idx="22">
                  <c:v>2</c:v>
                </c:pt>
                <c:pt idx="23">
                  <c:v>2.5</c:v>
                </c:pt>
                <c:pt idx="24">
                  <c:v>5</c:v>
                </c:pt>
                <c:pt idx="25">
                  <c:v>11.5</c:v>
                </c:pt>
                <c:pt idx="26">
                  <c:v>13</c:v>
                </c:pt>
                <c:pt idx="27">
                  <c:v>22</c:v>
                </c:pt>
                <c:pt idx="28">
                  <c:v>25</c:v>
                </c:pt>
                <c:pt idx="29">
                  <c:v>26.5</c:v>
                </c:pt>
                <c:pt idx="30">
                  <c:v>29.5</c:v>
                </c:pt>
                <c:pt idx="31">
                  <c:v>286.5</c:v>
                </c:pt>
                <c:pt idx="32">
                  <c:v>292.5</c:v>
                </c:pt>
                <c:pt idx="33">
                  <c:v>292.5</c:v>
                </c:pt>
                <c:pt idx="34">
                  <c:v>316</c:v>
                </c:pt>
                <c:pt idx="35">
                  <c:v>320.5</c:v>
                </c:pt>
                <c:pt idx="36">
                  <c:v>320.5</c:v>
                </c:pt>
                <c:pt idx="37">
                  <c:v>545</c:v>
                </c:pt>
                <c:pt idx="38">
                  <c:v>546.5</c:v>
                </c:pt>
                <c:pt idx="39">
                  <c:v>548</c:v>
                </c:pt>
                <c:pt idx="40">
                  <c:v>549.5</c:v>
                </c:pt>
                <c:pt idx="41">
                  <c:v>873</c:v>
                </c:pt>
                <c:pt idx="42">
                  <c:v>873</c:v>
                </c:pt>
                <c:pt idx="43">
                  <c:v>873</c:v>
                </c:pt>
                <c:pt idx="44">
                  <c:v>873</c:v>
                </c:pt>
                <c:pt idx="45">
                  <c:v>1066.5</c:v>
                </c:pt>
                <c:pt idx="46">
                  <c:v>1136</c:v>
                </c:pt>
                <c:pt idx="47">
                  <c:v>1363.5</c:v>
                </c:pt>
                <c:pt idx="48">
                  <c:v>1385.5</c:v>
                </c:pt>
                <c:pt idx="49">
                  <c:v>1675</c:v>
                </c:pt>
                <c:pt idx="50">
                  <c:v>1865.5</c:v>
                </c:pt>
                <c:pt idx="51">
                  <c:v>1950</c:v>
                </c:pt>
                <c:pt idx="52">
                  <c:v>2236.5</c:v>
                </c:pt>
                <c:pt idx="53">
                  <c:v>2468</c:v>
                </c:pt>
                <c:pt idx="54">
                  <c:v>2477</c:v>
                </c:pt>
                <c:pt idx="55">
                  <c:v>2790.5</c:v>
                </c:pt>
                <c:pt idx="56">
                  <c:v>3005</c:v>
                </c:pt>
                <c:pt idx="57">
                  <c:v>3274.5</c:v>
                </c:pt>
                <c:pt idx="58">
                  <c:v>3315</c:v>
                </c:pt>
                <c:pt idx="59">
                  <c:v>3318</c:v>
                </c:pt>
                <c:pt idx="60">
                  <c:v>3341.5</c:v>
                </c:pt>
                <c:pt idx="61">
                  <c:v>3825</c:v>
                </c:pt>
                <c:pt idx="62">
                  <c:v>3897</c:v>
                </c:pt>
                <c:pt idx="63">
                  <c:v>4112</c:v>
                </c:pt>
                <c:pt idx="64">
                  <c:v>4116</c:v>
                </c:pt>
                <c:pt idx="65">
                  <c:v>4155.5</c:v>
                </c:pt>
                <c:pt idx="66">
                  <c:v>4164</c:v>
                </c:pt>
                <c:pt idx="67">
                  <c:v>4388</c:v>
                </c:pt>
                <c:pt idx="68">
                  <c:v>4964</c:v>
                </c:pt>
                <c:pt idx="69">
                  <c:v>5003.5</c:v>
                </c:pt>
                <c:pt idx="70">
                  <c:v>5274</c:v>
                </c:pt>
                <c:pt idx="71">
                  <c:v>5801.5</c:v>
                </c:pt>
                <c:pt idx="72">
                  <c:v>6085</c:v>
                </c:pt>
                <c:pt idx="73">
                  <c:v>6341</c:v>
                </c:pt>
                <c:pt idx="74">
                  <c:v>6918</c:v>
                </c:pt>
              </c:numCache>
            </c:numRef>
          </c:xVal>
          <c:yVal>
            <c:numRef>
              <c:f>Active!$J$21:$J$962</c:f>
              <c:numCache>
                <c:formatCode>General</c:formatCode>
                <c:ptCount val="942"/>
                <c:pt idx="4">
                  <c:v>-2.5716000003740191E-2</c:v>
                </c:pt>
                <c:pt idx="6">
                  <c:v>-2.7672000003803987E-2</c:v>
                </c:pt>
                <c:pt idx="7">
                  <c:v>-2.6072000000567641E-2</c:v>
                </c:pt>
                <c:pt idx="8">
                  <c:v>-2.4067999998806044E-2</c:v>
                </c:pt>
                <c:pt idx="9">
                  <c:v>-2.2868000000016764E-2</c:v>
                </c:pt>
                <c:pt idx="11">
                  <c:v>-1.5503999995416962E-2</c:v>
                </c:pt>
                <c:pt idx="12">
                  <c:v>-1.244800000131363E-2</c:v>
                </c:pt>
                <c:pt idx="13">
                  <c:v>-1.244800000131363E-2</c:v>
                </c:pt>
                <c:pt idx="14">
                  <c:v>-9.2339999973773956E-3</c:v>
                </c:pt>
                <c:pt idx="15">
                  <c:v>-7.4339999991934747E-3</c:v>
                </c:pt>
                <c:pt idx="16">
                  <c:v>-3.4699999960139394E-3</c:v>
                </c:pt>
                <c:pt idx="17">
                  <c:v>-5.9959999998682179E-3</c:v>
                </c:pt>
                <c:pt idx="18">
                  <c:v>-5.1999999996041879E-3</c:v>
                </c:pt>
                <c:pt idx="25">
                  <c:v>-4.1659999988041818E-3</c:v>
                </c:pt>
                <c:pt idx="26">
                  <c:v>-6.9919999950798228E-3</c:v>
                </c:pt>
                <c:pt idx="27">
                  <c:v>-2.84799999644747E-3</c:v>
                </c:pt>
                <c:pt idx="28">
                  <c:v>-3.7999999985913746E-3</c:v>
                </c:pt>
                <c:pt idx="29">
                  <c:v>-1.0825999997905456E-2</c:v>
                </c:pt>
                <c:pt idx="30">
                  <c:v>-6.278000000747852E-3</c:v>
                </c:pt>
                <c:pt idx="31">
                  <c:v>1.5340000027208589E-3</c:v>
                </c:pt>
                <c:pt idx="33">
                  <c:v>-3.1700000035925768E-3</c:v>
                </c:pt>
                <c:pt idx="34">
                  <c:v>1.5600000187987462E-4</c:v>
                </c:pt>
                <c:pt idx="36">
                  <c:v>-2.821999994921498E-3</c:v>
                </c:pt>
                <c:pt idx="37">
                  <c:v>4.1200000050594099E-3</c:v>
                </c:pt>
                <c:pt idx="38">
                  <c:v>4.8939999978756532E-3</c:v>
                </c:pt>
                <c:pt idx="39">
                  <c:v>5.2680000007967465E-3</c:v>
                </c:pt>
                <c:pt idx="40">
                  <c:v>4.1420000052312389E-3</c:v>
                </c:pt>
                <c:pt idx="41">
                  <c:v>1.1367999999492895E-2</c:v>
                </c:pt>
                <c:pt idx="42">
                  <c:v>1.2568000005558133E-2</c:v>
                </c:pt>
                <c:pt idx="43">
                  <c:v>1.3068000000203028E-2</c:v>
                </c:pt>
                <c:pt idx="44">
                  <c:v>1.3568000002123881E-2</c:v>
                </c:pt>
                <c:pt idx="45">
                  <c:v>2.2813999996287748E-2</c:v>
                </c:pt>
                <c:pt idx="46">
                  <c:v>1.897599999938393E-2</c:v>
                </c:pt>
                <c:pt idx="48">
                  <c:v>2.8318000004219357E-2</c:v>
                </c:pt>
                <c:pt idx="49">
                  <c:v>3.0600000005506445E-2</c:v>
                </c:pt>
                <c:pt idx="50">
                  <c:v>3.6098000004130881E-2</c:v>
                </c:pt>
                <c:pt idx="51">
                  <c:v>3.7300000003597233E-2</c:v>
                </c:pt>
                <c:pt idx="52">
                  <c:v>4.373400000622496E-2</c:v>
                </c:pt>
                <c:pt idx="55">
                  <c:v>5.8197999998810701E-2</c:v>
                </c:pt>
                <c:pt idx="56">
                  <c:v>6.227999999828171E-2</c:v>
                </c:pt>
                <c:pt idx="58">
                  <c:v>6.6940000004251488E-2</c:v>
                </c:pt>
                <c:pt idx="59">
                  <c:v>6.7788000000291504E-2</c:v>
                </c:pt>
                <c:pt idx="60">
                  <c:v>6.7714000004343688E-2</c:v>
                </c:pt>
                <c:pt idx="61">
                  <c:v>8.1700000002456363E-2</c:v>
                </c:pt>
                <c:pt idx="62">
                  <c:v>8.3752000005915761E-2</c:v>
                </c:pt>
                <c:pt idx="64">
                  <c:v>8.8556000002427027E-2</c:v>
                </c:pt>
                <c:pt idx="65">
                  <c:v>8.5938000003807247E-2</c:v>
                </c:pt>
                <c:pt idx="67">
                  <c:v>9.4907999999122694E-2</c:v>
                </c:pt>
                <c:pt idx="68">
                  <c:v>0.10302399999636691</c:v>
                </c:pt>
                <c:pt idx="69">
                  <c:v>0.10510600000270642</c:v>
                </c:pt>
                <c:pt idx="70">
                  <c:v>0.11558400000649272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57A-492A-BB46-D580C35A5F92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Active!$F$21:$F$962</c:f>
              <c:numCache>
                <c:formatCode>General</c:formatCode>
                <c:ptCount val="942"/>
                <c:pt idx="0">
                  <c:v>-860</c:v>
                </c:pt>
                <c:pt idx="1">
                  <c:v>-845.5</c:v>
                </c:pt>
                <c:pt idx="2">
                  <c:v>-833.5</c:v>
                </c:pt>
                <c:pt idx="3">
                  <c:v>-826</c:v>
                </c:pt>
                <c:pt idx="4">
                  <c:v>-826</c:v>
                </c:pt>
                <c:pt idx="5">
                  <c:v>-826</c:v>
                </c:pt>
                <c:pt idx="6">
                  <c:v>-817</c:v>
                </c:pt>
                <c:pt idx="7">
                  <c:v>-817</c:v>
                </c:pt>
                <c:pt idx="8">
                  <c:v>-798</c:v>
                </c:pt>
                <c:pt idx="9">
                  <c:v>-798</c:v>
                </c:pt>
                <c:pt idx="10">
                  <c:v>-544</c:v>
                </c:pt>
                <c:pt idx="11">
                  <c:v>-544</c:v>
                </c:pt>
                <c:pt idx="12">
                  <c:v>-303</c:v>
                </c:pt>
                <c:pt idx="13">
                  <c:v>-303</c:v>
                </c:pt>
                <c:pt idx="14">
                  <c:v>-236.5</c:v>
                </c:pt>
                <c:pt idx="15">
                  <c:v>-236.5</c:v>
                </c:pt>
                <c:pt idx="16">
                  <c:v>-7.5</c:v>
                </c:pt>
                <c:pt idx="17">
                  <c:v>-6</c:v>
                </c:pt>
                <c:pt idx="18">
                  <c:v>0</c:v>
                </c:pt>
                <c:pt idx="19">
                  <c:v>0</c:v>
                </c:pt>
                <c:pt idx="20">
                  <c:v>0.5</c:v>
                </c:pt>
                <c:pt idx="21">
                  <c:v>1</c:v>
                </c:pt>
                <c:pt idx="22">
                  <c:v>2</c:v>
                </c:pt>
                <c:pt idx="23">
                  <c:v>2.5</c:v>
                </c:pt>
                <c:pt idx="24">
                  <c:v>5</c:v>
                </c:pt>
                <c:pt idx="25">
                  <c:v>11.5</c:v>
                </c:pt>
                <c:pt idx="26">
                  <c:v>13</c:v>
                </c:pt>
                <c:pt idx="27">
                  <c:v>22</c:v>
                </c:pt>
                <c:pt idx="28">
                  <c:v>25</c:v>
                </c:pt>
                <c:pt idx="29">
                  <c:v>26.5</c:v>
                </c:pt>
                <c:pt idx="30">
                  <c:v>29.5</c:v>
                </c:pt>
                <c:pt idx="31">
                  <c:v>286.5</c:v>
                </c:pt>
                <c:pt idx="32">
                  <c:v>292.5</c:v>
                </c:pt>
                <c:pt idx="33">
                  <c:v>292.5</c:v>
                </c:pt>
                <c:pt idx="34">
                  <c:v>316</c:v>
                </c:pt>
                <c:pt idx="35">
                  <c:v>320.5</c:v>
                </c:pt>
                <c:pt idx="36">
                  <c:v>320.5</c:v>
                </c:pt>
                <c:pt idx="37">
                  <c:v>545</c:v>
                </c:pt>
                <c:pt idx="38">
                  <c:v>546.5</c:v>
                </c:pt>
                <c:pt idx="39">
                  <c:v>548</c:v>
                </c:pt>
                <c:pt idx="40">
                  <c:v>549.5</c:v>
                </c:pt>
                <c:pt idx="41">
                  <c:v>873</c:v>
                </c:pt>
                <c:pt idx="42">
                  <c:v>873</c:v>
                </c:pt>
                <c:pt idx="43">
                  <c:v>873</c:v>
                </c:pt>
                <c:pt idx="44">
                  <c:v>873</c:v>
                </c:pt>
                <c:pt idx="45">
                  <c:v>1066.5</c:v>
                </c:pt>
                <c:pt idx="46">
                  <c:v>1136</c:v>
                </c:pt>
                <c:pt idx="47">
                  <c:v>1363.5</c:v>
                </c:pt>
                <c:pt idx="48">
                  <c:v>1385.5</c:v>
                </c:pt>
                <c:pt idx="49">
                  <c:v>1675</c:v>
                </c:pt>
                <c:pt idx="50">
                  <c:v>1865.5</c:v>
                </c:pt>
                <c:pt idx="51">
                  <c:v>1950</c:v>
                </c:pt>
                <c:pt idx="52">
                  <c:v>2236.5</c:v>
                </c:pt>
                <c:pt idx="53">
                  <c:v>2468</c:v>
                </c:pt>
                <c:pt idx="54">
                  <c:v>2477</c:v>
                </c:pt>
                <c:pt idx="55">
                  <c:v>2790.5</c:v>
                </c:pt>
                <c:pt idx="56">
                  <c:v>3005</c:v>
                </c:pt>
                <c:pt idx="57">
                  <c:v>3274.5</c:v>
                </c:pt>
                <c:pt idx="58">
                  <c:v>3315</c:v>
                </c:pt>
                <c:pt idx="59">
                  <c:v>3318</c:v>
                </c:pt>
                <c:pt idx="60">
                  <c:v>3341.5</c:v>
                </c:pt>
                <c:pt idx="61">
                  <c:v>3825</c:v>
                </c:pt>
                <c:pt idx="62">
                  <c:v>3897</c:v>
                </c:pt>
                <c:pt idx="63">
                  <c:v>4112</c:v>
                </c:pt>
                <c:pt idx="64">
                  <c:v>4116</c:v>
                </c:pt>
                <c:pt idx="65">
                  <c:v>4155.5</c:v>
                </c:pt>
                <c:pt idx="66">
                  <c:v>4164</c:v>
                </c:pt>
                <c:pt idx="67">
                  <c:v>4388</c:v>
                </c:pt>
                <c:pt idx="68">
                  <c:v>4964</c:v>
                </c:pt>
                <c:pt idx="69">
                  <c:v>5003.5</c:v>
                </c:pt>
                <c:pt idx="70">
                  <c:v>5274</c:v>
                </c:pt>
                <c:pt idx="71">
                  <c:v>5801.5</c:v>
                </c:pt>
                <c:pt idx="72">
                  <c:v>6085</c:v>
                </c:pt>
                <c:pt idx="73">
                  <c:v>6341</c:v>
                </c:pt>
                <c:pt idx="74">
                  <c:v>6918</c:v>
                </c:pt>
              </c:numCache>
            </c:numRef>
          </c:xVal>
          <c:yVal>
            <c:numRef>
              <c:f>Active!$K$21:$K$962</c:f>
              <c:numCache>
                <c:formatCode>General</c:formatCode>
                <c:ptCount val="942"/>
                <c:pt idx="20">
                  <c:v>-8.041999906708952E-3</c:v>
                </c:pt>
                <c:pt idx="21">
                  <c:v>-4.3839999998454005E-3</c:v>
                </c:pt>
                <c:pt idx="22">
                  <c:v>-6.3679999148007482E-3</c:v>
                </c:pt>
                <c:pt idx="23">
                  <c:v>-5.7099997793557122E-3</c:v>
                </c:pt>
                <c:pt idx="24">
                  <c:v>-6.5200000462937169E-3</c:v>
                </c:pt>
                <c:pt idx="53">
                  <c:v>5.188800000178162E-2</c:v>
                </c:pt>
                <c:pt idx="54">
                  <c:v>4.6932000004744623E-2</c:v>
                </c:pt>
                <c:pt idx="57">
                  <c:v>6.6742000002705026E-2</c:v>
                </c:pt>
                <c:pt idx="63">
                  <c:v>8.8292000000365078E-2</c:v>
                </c:pt>
                <c:pt idx="66">
                  <c:v>8.7324000007356517E-2</c:v>
                </c:pt>
                <c:pt idx="71">
                  <c:v>0.12677399999665795</c:v>
                </c:pt>
                <c:pt idx="72">
                  <c:v>0.13146000006236136</c:v>
                </c:pt>
                <c:pt idx="73">
                  <c:v>0.13805600000341656</c:v>
                </c:pt>
                <c:pt idx="74">
                  <c:v>0.14898800000082701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57A-492A-BB46-D580C35A5F92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Active!$F$21:$F$962</c:f>
              <c:numCache>
                <c:formatCode>General</c:formatCode>
                <c:ptCount val="942"/>
                <c:pt idx="0">
                  <c:v>-860</c:v>
                </c:pt>
                <c:pt idx="1">
                  <c:v>-845.5</c:v>
                </c:pt>
                <c:pt idx="2">
                  <c:v>-833.5</c:v>
                </c:pt>
                <c:pt idx="3">
                  <c:v>-826</c:v>
                </c:pt>
                <c:pt idx="4">
                  <c:v>-826</c:v>
                </c:pt>
                <c:pt idx="5">
                  <c:v>-826</c:v>
                </c:pt>
                <c:pt idx="6">
                  <c:v>-817</c:v>
                </c:pt>
                <c:pt idx="7">
                  <c:v>-817</c:v>
                </c:pt>
                <c:pt idx="8">
                  <c:v>-798</c:v>
                </c:pt>
                <c:pt idx="9">
                  <c:v>-798</c:v>
                </c:pt>
                <c:pt idx="10">
                  <c:v>-544</c:v>
                </c:pt>
                <c:pt idx="11">
                  <c:v>-544</c:v>
                </c:pt>
                <c:pt idx="12">
                  <c:v>-303</c:v>
                </c:pt>
                <c:pt idx="13">
                  <c:v>-303</c:v>
                </c:pt>
                <c:pt idx="14">
                  <c:v>-236.5</c:v>
                </c:pt>
                <c:pt idx="15">
                  <c:v>-236.5</c:v>
                </c:pt>
                <c:pt idx="16">
                  <c:v>-7.5</c:v>
                </c:pt>
                <c:pt idx="17">
                  <c:v>-6</c:v>
                </c:pt>
                <c:pt idx="18">
                  <c:v>0</c:v>
                </c:pt>
                <c:pt idx="19">
                  <c:v>0</c:v>
                </c:pt>
                <c:pt idx="20">
                  <c:v>0.5</c:v>
                </c:pt>
                <c:pt idx="21">
                  <c:v>1</c:v>
                </c:pt>
                <c:pt idx="22">
                  <c:v>2</c:v>
                </c:pt>
                <c:pt idx="23">
                  <c:v>2.5</c:v>
                </c:pt>
                <c:pt idx="24">
                  <c:v>5</c:v>
                </c:pt>
                <c:pt idx="25">
                  <c:v>11.5</c:v>
                </c:pt>
                <c:pt idx="26">
                  <c:v>13</c:v>
                </c:pt>
                <c:pt idx="27">
                  <c:v>22</c:v>
                </c:pt>
                <c:pt idx="28">
                  <c:v>25</c:v>
                </c:pt>
                <c:pt idx="29">
                  <c:v>26.5</c:v>
                </c:pt>
                <c:pt idx="30">
                  <c:v>29.5</c:v>
                </c:pt>
                <c:pt idx="31">
                  <c:v>286.5</c:v>
                </c:pt>
                <c:pt idx="32">
                  <c:v>292.5</c:v>
                </c:pt>
                <c:pt idx="33">
                  <c:v>292.5</c:v>
                </c:pt>
                <c:pt idx="34">
                  <c:v>316</c:v>
                </c:pt>
                <c:pt idx="35">
                  <c:v>320.5</c:v>
                </c:pt>
                <c:pt idx="36">
                  <c:v>320.5</c:v>
                </c:pt>
                <c:pt idx="37">
                  <c:v>545</c:v>
                </c:pt>
                <c:pt idx="38">
                  <c:v>546.5</c:v>
                </c:pt>
                <c:pt idx="39">
                  <c:v>548</c:v>
                </c:pt>
                <c:pt idx="40">
                  <c:v>549.5</c:v>
                </c:pt>
                <c:pt idx="41">
                  <c:v>873</c:v>
                </c:pt>
                <c:pt idx="42">
                  <c:v>873</c:v>
                </c:pt>
                <c:pt idx="43">
                  <c:v>873</c:v>
                </c:pt>
                <c:pt idx="44">
                  <c:v>873</c:v>
                </c:pt>
                <c:pt idx="45">
                  <c:v>1066.5</c:v>
                </c:pt>
                <c:pt idx="46">
                  <c:v>1136</c:v>
                </c:pt>
                <c:pt idx="47">
                  <c:v>1363.5</c:v>
                </c:pt>
                <c:pt idx="48">
                  <c:v>1385.5</c:v>
                </c:pt>
                <c:pt idx="49">
                  <c:v>1675</c:v>
                </c:pt>
                <c:pt idx="50">
                  <c:v>1865.5</c:v>
                </c:pt>
                <c:pt idx="51">
                  <c:v>1950</c:v>
                </c:pt>
                <c:pt idx="52">
                  <c:v>2236.5</c:v>
                </c:pt>
                <c:pt idx="53">
                  <c:v>2468</c:v>
                </c:pt>
                <c:pt idx="54">
                  <c:v>2477</c:v>
                </c:pt>
                <c:pt idx="55">
                  <c:v>2790.5</c:v>
                </c:pt>
                <c:pt idx="56">
                  <c:v>3005</c:v>
                </c:pt>
                <c:pt idx="57">
                  <c:v>3274.5</c:v>
                </c:pt>
                <c:pt idx="58">
                  <c:v>3315</c:v>
                </c:pt>
                <c:pt idx="59">
                  <c:v>3318</c:v>
                </c:pt>
                <c:pt idx="60">
                  <c:v>3341.5</c:v>
                </c:pt>
                <c:pt idx="61">
                  <c:v>3825</c:v>
                </c:pt>
                <c:pt idx="62">
                  <c:v>3897</c:v>
                </c:pt>
                <c:pt idx="63">
                  <c:v>4112</c:v>
                </c:pt>
                <c:pt idx="64">
                  <c:v>4116</c:v>
                </c:pt>
                <c:pt idx="65">
                  <c:v>4155.5</c:v>
                </c:pt>
                <c:pt idx="66">
                  <c:v>4164</c:v>
                </c:pt>
                <c:pt idx="67">
                  <c:v>4388</c:v>
                </c:pt>
                <c:pt idx="68">
                  <c:v>4964</c:v>
                </c:pt>
                <c:pt idx="69">
                  <c:v>5003.5</c:v>
                </c:pt>
                <c:pt idx="70">
                  <c:v>5274</c:v>
                </c:pt>
                <c:pt idx="71">
                  <c:v>5801.5</c:v>
                </c:pt>
                <c:pt idx="72">
                  <c:v>6085</c:v>
                </c:pt>
                <c:pt idx="73">
                  <c:v>6341</c:v>
                </c:pt>
                <c:pt idx="74">
                  <c:v>6918</c:v>
                </c:pt>
              </c:numCache>
            </c:numRef>
          </c:xVal>
          <c:yVal>
            <c:numRef>
              <c:f>Active!$L$21:$L$962</c:f>
              <c:numCache>
                <c:formatCode>General</c:formatCode>
                <c:ptCount val="94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57A-492A-BB46-D580C35A5F92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Active!$F$21:$F$962</c:f>
              <c:numCache>
                <c:formatCode>General</c:formatCode>
                <c:ptCount val="942"/>
                <c:pt idx="0">
                  <c:v>-860</c:v>
                </c:pt>
                <c:pt idx="1">
                  <c:v>-845.5</c:v>
                </c:pt>
                <c:pt idx="2">
                  <c:v>-833.5</c:v>
                </c:pt>
                <c:pt idx="3">
                  <c:v>-826</c:v>
                </c:pt>
                <c:pt idx="4">
                  <c:v>-826</c:v>
                </c:pt>
                <c:pt idx="5">
                  <c:v>-826</c:v>
                </c:pt>
                <c:pt idx="6">
                  <c:v>-817</c:v>
                </c:pt>
                <c:pt idx="7">
                  <c:v>-817</c:v>
                </c:pt>
                <c:pt idx="8">
                  <c:v>-798</c:v>
                </c:pt>
                <c:pt idx="9">
                  <c:v>-798</c:v>
                </c:pt>
                <c:pt idx="10">
                  <c:v>-544</c:v>
                </c:pt>
                <c:pt idx="11">
                  <c:v>-544</c:v>
                </c:pt>
                <c:pt idx="12">
                  <c:v>-303</c:v>
                </c:pt>
                <c:pt idx="13">
                  <c:v>-303</c:v>
                </c:pt>
                <c:pt idx="14">
                  <c:v>-236.5</c:v>
                </c:pt>
                <c:pt idx="15">
                  <c:v>-236.5</c:v>
                </c:pt>
                <c:pt idx="16">
                  <c:v>-7.5</c:v>
                </c:pt>
                <c:pt idx="17">
                  <c:v>-6</c:v>
                </c:pt>
                <c:pt idx="18">
                  <c:v>0</c:v>
                </c:pt>
                <c:pt idx="19">
                  <c:v>0</c:v>
                </c:pt>
                <c:pt idx="20">
                  <c:v>0.5</c:v>
                </c:pt>
                <c:pt idx="21">
                  <c:v>1</c:v>
                </c:pt>
                <c:pt idx="22">
                  <c:v>2</c:v>
                </c:pt>
                <c:pt idx="23">
                  <c:v>2.5</c:v>
                </c:pt>
                <c:pt idx="24">
                  <c:v>5</c:v>
                </c:pt>
                <c:pt idx="25">
                  <c:v>11.5</c:v>
                </c:pt>
                <c:pt idx="26">
                  <c:v>13</c:v>
                </c:pt>
                <c:pt idx="27">
                  <c:v>22</c:v>
                </c:pt>
                <c:pt idx="28">
                  <c:v>25</c:v>
                </c:pt>
                <c:pt idx="29">
                  <c:v>26.5</c:v>
                </c:pt>
                <c:pt idx="30">
                  <c:v>29.5</c:v>
                </c:pt>
                <c:pt idx="31">
                  <c:v>286.5</c:v>
                </c:pt>
                <c:pt idx="32">
                  <c:v>292.5</c:v>
                </c:pt>
                <c:pt idx="33">
                  <c:v>292.5</c:v>
                </c:pt>
                <c:pt idx="34">
                  <c:v>316</c:v>
                </c:pt>
                <c:pt idx="35">
                  <c:v>320.5</c:v>
                </c:pt>
                <c:pt idx="36">
                  <c:v>320.5</c:v>
                </c:pt>
                <c:pt idx="37">
                  <c:v>545</c:v>
                </c:pt>
                <c:pt idx="38">
                  <c:v>546.5</c:v>
                </c:pt>
                <c:pt idx="39">
                  <c:v>548</c:v>
                </c:pt>
                <c:pt idx="40">
                  <c:v>549.5</c:v>
                </c:pt>
                <c:pt idx="41">
                  <c:v>873</c:v>
                </c:pt>
                <c:pt idx="42">
                  <c:v>873</c:v>
                </c:pt>
                <c:pt idx="43">
                  <c:v>873</c:v>
                </c:pt>
                <c:pt idx="44">
                  <c:v>873</c:v>
                </c:pt>
                <c:pt idx="45">
                  <c:v>1066.5</c:v>
                </c:pt>
                <c:pt idx="46">
                  <c:v>1136</c:v>
                </c:pt>
                <c:pt idx="47">
                  <c:v>1363.5</c:v>
                </c:pt>
                <c:pt idx="48">
                  <c:v>1385.5</c:v>
                </c:pt>
                <c:pt idx="49">
                  <c:v>1675</c:v>
                </c:pt>
                <c:pt idx="50">
                  <c:v>1865.5</c:v>
                </c:pt>
                <c:pt idx="51">
                  <c:v>1950</c:v>
                </c:pt>
                <c:pt idx="52">
                  <c:v>2236.5</c:v>
                </c:pt>
                <c:pt idx="53">
                  <c:v>2468</c:v>
                </c:pt>
                <c:pt idx="54">
                  <c:v>2477</c:v>
                </c:pt>
                <c:pt idx="55">
                  <c:v>2790.5</c:v>
                </c:pt>
                <c:pt idx="56">
                  <c:v>3005</c:v>
                </c:pt>
                <c:pt idx="57">
                  <c:v>3274.5</c:v>
                </c:pt>
                <c:pt idx="58">
                  <c:v>3315</c:v>
                </c:pt>
                <c:pt idx="59">
                  <c:v>3318</c:v>
                </c:pt>
                <c:pt idx="60">
                  <c:v>3341.5</c:v>
                </c:pt>
                <c:pt idx="61">
                  <c:v>3825</c:v>
                </c:pt>
                <c:pt idx="62">
                  <c:v>3897</c:v>
                </c:pt>
                <c:pt idx="63">
                  <c:v>4112</c:v>
                </c:pt>
                <c:pt idx="64">
                  <c:v>4116</c:v>
                </c:pt>
                <c:pt idx="65">
                  <c:v>4155.5</c:v>
                </c:pt>
                <c:pt idx="66">
                  <c:v>4164</c:v>
                </c:pt>
                <c:pt idx="67">
                  <c:v>4388</c:v>
                </c:pt>
                <c:pt idx="68">
                  <c:v>4964</c:v>
                </c:pt>
                <c:pt idx="69">
                  <c:v>5003.5</c:v>
                </c:pt>
                <c:pt idx="70">
                  <c:v>5274</c:v>
                </c:pt>
                <c:pt idx="71">
                  <c:v>5801.5</c:v>
                </c:pt>
                <c:pt idx="72">
                  <c:v>6085</c:v>
                </c:pt>
                <c:pt idx="73">
                  <c:v>6341</c:v>
                </c:pt>
                <c:pt idx="74">
                  <c:v>6918</c:v>
                </c:pt>
              </c:numCache>
            </c:numRef>
          </c:xVal>
          <c:yVal>
            <c:numRef>
              <c:f>Active!$M$21:$M$962</c:f>
              <c:numCache>
                <c:formatCode>General</c:formatCode>
                <c:ptCount val="94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57A-492A-BB46-D580C35A5F92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Active!$F$21:$F$962</c:f>
              <c:numCache>
                <c:formatCode>General</c:formatCode>
                <c:ptCount val="942"/>
                <c:pt idx="0">
                  <c:v>-860</c:v>
                </c:pt>
                <c:pt idx="1">
                  <c:v>-845.5</c:v>
                </c:pt>
                <c:pt idx="2">
                  <c:v>-833.5</c:v>
                </c:pt>
                <c:pt idx="3">
                  <c:v>-826</c:v>
                </c:pt>
                <c:pt idx="4">
                  <c:v>-826</c:v>
                </c:pt>
                <c:pt idx="5">
                  <c:v>-826</c:v>
                </c:pt>
                <c:pt idx="6">
                  <c:v>-817</c:v>
                </c:pt>
                <c:pt idx="7">
                  <c:v>-817</c:v>
                </c:pt>
                <c:pt idx="8">
                  <c:v>-798</c:v>
                </c:pt>
                <c:pt idx="9">
                  <c:v>-798</c:v>
                </c:pt>
                <c:pt idx="10">
                  <c:v>-544</c:v>
                </c:pt>
                <c:pt idx="11">
                  <c:v>-544</c:v>
                </c:pt>
                <c:pt idx="12">
                  <c:v>-303</c:v>
                </c:pt>
                <c:pt idx="13">
                  <c:v>-303</c:v>
                </c:pt>
                <c:pt idx="14">
                  <c:v>-236.5</c:v>
                </c:pt>
                <c:pt idx="15">
                  <c:v>-236.5</c:v>
                </c:pt>
                <c:pt idx="16">
                  <c:v>-7.5</c:v>
                </c:pt>
                <c:pt idx="17">
                  <c:v>-6</c:v>
                </c:pt>
                <c:pt idx="18">
                  <c:v>0</c:v>
                </c:pt>
                <c:pt idx="19">
                  <c:v>0</c:v>
                </c:pt>
                <c:pt idx="20">
                  <c:v>0.5</c:v>
                </c:pt>
                <c:pt idx="21">
                  <c:v>1</c:v>
                </c:pt>
                <c:pt idx="22">
                  <c:v>2</c:v>
                </c:pt>
                <c:pt idx="23">
                  <c:v>2.5</c:v>
                </c:pt>
                <c:pt idx="24">
                  <c:v>5</c:v>
                </c:pt>
                <c:pt idx="25">
                  <c:v>11.5</c:v>
                </c:pt>
                <c:pt idx="26">
                  <c:v>13</c:v>
                </c:pt>
                <c:pt idx="27">
                  <c:v>22</c:v>
                </c:pt>
                <c:pt idx="28">
                  <c:v>25</c:v>
                </c:pt>
                <c:pt idx="29">
                  <c:v>26.5</c:v>
                </c:pt>
                <c:pt idx="30">
                  <c:v>29.5</c:v>
                </c:pt>
                <c:pt idx="31">
                  <c:v>286.5</c:v>
                </c:pt>
                <c:pt idx="32">
                  <c:v>292.5</c:v>
                </c:pt>
                <c:pt idx="33">
                  <c:v>292.5</c:v>
                </c:pt>
                <c:pt idx="34">
                  <c:v>316</c:v>
                </c:pt>
                <c:pt idx="35">
                  <c:v>320.5</c:v>
                </c:pt>
                <c:pt idx="36">
                  <c:v>320.5</c:v>
                </c:pt>
                <c:pt idx="37">
                  <c:v>545</c:v>
                </c:pt>
                <c:pt idx="38">
                  <c:v>546.5</c:v>
                </c:pt>
                <c:pt idx="39">
                  <c:v>548</c:v>
                </c:pt>
                <c:pt idx="40">
                  <c:v>549.5</c:v>
                </c:pt>
                <c:pt idx="41">
                  <c:v>873</c:v>
                </c:pt>
                <c:pt idx="42">
                  <c:v>873</c:v>
                </c:pt>
                <c:pt idx="43">
                  <c:v>873</c:v>
                </c:pt>
                <c:pt idx="44">
                  <c:v>873</c:v>
                </c:pt>
                <c:pt idx="45">
                  <c:v>1066.5</c:v>
                </c:pt>
                <c:pt idx="46">
                  <c:v>1136</c:v>
                </c:pt>
                <c:pt idx="47">
                  <c:v>1363.5</c:v>
                </c:pt>
                <c:pt idx="48">
                  <c:v>1385.5</c:v>
                </c:pt>
                <c:pt idx="49">
                  <c:v>1675</c:v>
                </c:pt>
                <c:pt idx="50">
                  <c:v>1865.5</c:v>
                </c:pt>
                <c:pt idx="51">
                  <c:v>1950</c:v>
                </c:pt>
                <c:pt idx="52">
                  <c:v>2236.5</c:v>
                </c:pt>
                <c:pt idx="53">
                  <c:v>2468</c:v>
                </c:pt>
                <c:pt idx="54">
                  <c:v>2477</c:v>
                </c:pt>
                <c:pt idx="55">
                  <c:v>2790.5</c:v>
                </c:pt>
                <c:pt idx="56">
                  <c:v>3005</c:v>
                </c:pt>
                <c:pt idx="57">
                  <c:v>3274.5</c:v>
                </c:pt>
                <c:pt idx="58">
                  <c:v>3315</c:v>
                </c:pt>
                <c:pt idx="59">
                  <c:v>3318</c:v>
                </c:pt>
                <c:pt idx="60">
                  <c:v>3341.5</c:v>
                </c:pt>
                <c:pt idx="61">
                  <c:v>3825</c:v>
                </c:pt>
                <c:pt idx="62">
                  <c:v>3897</c:v>
                </c:pt>
                <c:pt idx="63">
                  <c:v>4112</c:v>
                </c:pt>
                <c:pt idx="64">
                  <c:v>4116</c:v>
                </c:pt>
                <c:pt idx="65">
                  <c:v>4155.5</c:v>
                </c:pt>
                <c:pt idx="66">
                  <c:v>4164</c:v>
                </c:pt>
                <c:pt idx="67">
                  <c:v>4388</c:v>
                </c:pt>
                <c:pt idx="68">
                  <c:v>4964</c:v>
                </c:pt>
                <c:pt idx="69">
                  <c:v>5003.5</c:v>
                </c:pt>
                <c:pt idx="70">
                  <c:v>5274</c:v>
                </c:pt>
                <c:pt idx="71">
                  <c:v>5801.5</c:v>
                </c:pt>
                <c:pt idx="72">
                  <c:v>6085</c:v>
                </c:pt>
                <c:pt idx="73">
                  <c:v>6341</c:v>
                </c:pt>
                <c:pt idx="74">
                  <c:v>6918</c:v>
                </c:pt>
              </c:numCache>
            </c:numRef>
          </c:xVal>
          <c:yVal>
            <c:numRef>
              <c:f>Active!$N$21:$N$962</c:f>
              <c:numCache>
                <c:formatCode>General</c:formatCode>
                <c:ptCount val="94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57A-492A-BB46-D580C35A5F92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Active!$F$21:$F$962</c:f>
              <c:numCache>
                <c:formatCode>General</c:formatCode>
                <c:ptCount val="942"/>
                <c:pt idx="0">
                  <c:v>-860</c:v>
                </c:pt>
                <c:pt idx="1">
                  <c:v>-845.5</c:v>
                </c:pt>
                <c:pt idx="2">
                  <c:v>-833.5</c:v>
                </c:pt>
                <c:pt idx="3">
                  <c:v>-826</c:v>
                </c:pt>
                <c:pt idx="4">
                  <c:v>-826</c:v>
                </c:pt>
                <c:pt idx="5">
                  <c:v>-826</c:v>
                </c:pt>
                <c:pt idx="6">
                  <c:v>-817</c:v>
                </c:pt>
                <c:pt idx="7">
                  <c:v>-817</c:v>
                </c:pt>
                <c:pt idx="8">
                  <c:v>-798</c:v>
                </c:pt>
                <c:pt idx="9">
                  <c:v>-798</c:v>
                </c:pt>
                <c:pt idx="10">
                  <c:v>-544</c:v>
                </c:pt>
                <c:pt idx="11">
                  <c:v>-544</c:v>
                </c:pt>
                <c:pt idx="12">
                  <c:v>-303</c:v>
                </c:pt>
                <c:pt idx="13">
                  <c:v>-303</c:v>
                </c:pt>
                <c:pt idx="14">
                  <c:v>-236.5</c:v>
                </c:pt>
                <c:pt idx="15">
                  <c:v>-236.5</c:v>
                </c:pt>
                <c:pt idx="16">
                  <c:v>-7.5</c:v>
                </c:pt>
                <c:pt idx="17">
                  <c:v>-6</c:v>
                </c:pt>
                <c:pt idx="18">
                  <c:v>0</c:v>
                </c:pt>
                <c:pt idx="19">
                  <c:v>0</c:v>
                </c:pt>
                <c:pt idx="20">
                  <c:v>0.5</c:v>
                </c:pt>
                <c:pt idx="21">
                  <c:v>1</c:v>
                </c:pt>
                <c:pt idx="22">
                  <c:v>2</c:v>
                </c:pt>
                <c:pt idx="23">
                  <c:v>2.5</c:v>
                </c:pt>
                <c:pt idx="24">
                  <c:v>5</c:v>
                </c:pt>
                <c:pt idx="25">
                  <c:v>11.5</c:v>
                </c:pt>
                <c:pt idx="26">
                  <c:v>13</c:v>
                </c:pt>
                <c:pt idx="27">
                  <c:v>22</c:v>
                </c:pt>
                <c:pt idx="28">
                  <c:v>25</c:v>
                </c:pt>
                <c:pt idx="29">
                  <c:v>26.5</c:v>
                </c:pt>
                <c:pt idx="30">
                  <c:v>29.5</c:v>
                </c:pt>
                <c:pt idx="31">
                  <c:v>286.5</c:v>
                </c:pt>
                <c:pt idx="32">
                  <c:v>292.5</c:v>
                </c:pt>
                <c:pt idx="33">
                  <c:v>292.5</c:v>
                </c:pt>
                <c:pt idx="34">
                  <c:v>316</c:v>
                </c:pt>
                <c:pt idx="35">
                  <c:v>320.5</c:v>
                </c:pt>
                <c:pt idx="36">
                  <c:v>320.5</c:v>
                </c:pt>
                <c:pt idx="37">
                  <c:v>545</c:v>
                </c:pt>
                <c:pt idx="38">
                  <c:v>546.5</c:v>
                </c:pt>
                <c:pt idx="39">
                  <c:v>548</c:v>
                </c:pt>
                <c:pt idx="40">
                  <c:v>549.5</c:v>
                </c:pt>
                <c:pt idx="41">
                  <c:v>873</c:v>
                </c:pt>
                <c:pt idx="42">
                  <c:v>873</c:v>
                </c:pt>
                <c:pt idx="43">
                  <c:v>873</c:v>
                </c:pt>
                <c:pt idx="44">
                  <c:v>873</c:v>
                </c:pt>
                <c:pt idx="45">
                  <c:v>1066.5</c:v>
                </c:pt>
                <c:pt idx="46">
                  <c:v>1136</c:v>
                </c:pt>
                <c:pt idx="47">
                  <c:v>1363.5</c:v>
                </c:pt>
                <c:pt idx="48">
                  <c:v>1385.5</c:v>
                </c:pt>
                <c:pt idx="49">
                  <c:v>1675</c:v>
                </c:pt>
                <c:pt idx="50">
                  <c:v>1865.5</c:v>
                </c:pt>
                <c:pt idx="51">
                  <c:v>1950</c:v>
                </c:pt>
                <c:pt idx="52">
                  <c:v>2236.5</c:v>
                </c:pt>
                <c:pt idx="53">
                  <c:v>2468</c:v>
                </c:pt>
                <c:pt idx="54">
                  <c:v>2477</c:v>
                </c:pt>
                <c:pt idx="55">
                  <c:v>2790.5</c:v>
                </c:pt>
                <c:pt idx="56">
                  <c:v>3005</c:v>
                </c:pt>
                <c:pt idx="57">
                  <c:v>3274.5</c:v>
                </c:pt>
                <c:pt idx="58">
                  <c:v>3315</c:v>
                </c:pt>
                <c:pt idx="59">
                  <c:v>3318</c:v>
                </c:pt>
                <c:pt idx="60">
                  <c:v>3341.5</c:v>
                </c:pt>
                <c:pt idx="61">
                  <c:v>3825</c:v>
                </c:pt>
                <c:pt idx="62">
                  <c:v>3897</c:v>
                </c:pt>
                <c:pt idx="63">
                  <c:v>4112</c:v>
                </c:pt>
                <c:pt idx="64">
                  <c:v>4116</c:v>
                </c:pt>
                <c:pt idx="65">
                  <c:v>4155.5</c:v>
                </c:pt>
                <c:pt idx="66">
                  <c:v>4164</c:v>
                </c:pt>
                <c:pt idx="67">
                  <c:v>4388</c:v>
                </c:pt>
                <c:pt idx="68">
                  <c:v>4964</c:v>
                </c:pt>
                <c:pt idx="69">
                  <c:v>5003.5</c:v>
                </c:pt>
                <c:pt idx="70">
                  <c:v>5274</c:v>
                </c:pt>
                <c:pt idx="71">
                  <c:v>5801.5</c:v>
                </c:pt>
                <c:pt idx="72">
                  <c:v>6085</c:v>
                </c:pt>
                <c:pt idx="73">
                  <c:v>6341</c:v>
                </c:pt>
                <c:pt idx="74">
                  <c:v>6918</c:v>
                </c:pt>
              </c:numCache>
            </c:numRef>
          </c:xVal>
          <c:yVal>
            <c:numRef>
              <c:f>Active!$O$21:$O$962</c:f>
              <c:numCache>
                <c:formatCode>General</c:formatCode>
                <c:ptCount val="942"/>
                <c:pt idx="0">
                  <c:v>-2.609352037705134E-2</c:v>
                </c:pt>
                <c:pt idx="1">
                  <c:v>-2.5764139824648494E-2</c:v>
                </c:pt>
                <c:pt idx="2">
                  <c:v>-2.5491549022659928E-2</c:v>
                </c:pt>
                <c:pt idx="3">
                  <c:v>-2.5321179771417075E-2</c:v>
                </c:pt>
                <c:pt idx="4">
                  <c:v>-2.5321179771417075E-2</c:v>
                </c:pt>
                <c:pt idx="5">
                  <c:v>-2.5321179771417075E-2</c:v>
                </c:pt>
                <c:pt idx="6">
                  <c:v>-2.5116736669925654E-2</c:v>
                </c:pt>
                <c:pt idx="7">
                  <c:v>-2.5116736669925654E-2</c:v>
                </c:pt>
                <c:pt idx="8">
                  <c:v>-2.4685134566777095E-2</c:v>
                </c:pt>
                <c:pt idx="9">
                  <c:v>-2.4685134566777095E-2</c:v>
                </c:pt>
                <c:pt idx="10">
                  <c:v>-1.891529592468582E-2</c:v>
                </c:pt>
                <c:pt idx="11">
                  <c:v>-1.891529592468582E-2</c:v>
                </c:pt>
                <c:pt idx="12">
                  <c:v>-1.3440763984748829E-2</c:v>
                </c:pt>
                <c:pt idx="13">
                  <c:v>-1.3440763984748829E-2</c:v>
                </c:pt>
                <c:pt idx="14">
                  <c:v>-1.1930156623728868E-2</c:v>
                </c:pt>
                <c:pt idx="15">
                  <c:v>-1.1930156623728868E-2</c:v>
                </c:pt>
                <c:pt idx="16">
                  <c:v>-6.7282154857804385E-3</c:v>
                </c:pt>
                <c:pt idx="17">
                  <c:v>-6.6941416355318683E-3</c:v>
                </c:pt>
                <c:pt idx="18">
                  <c:v>-6.5578462345375864E-3</c:v>
                </c:pt>
                <c:pt idx="19">
                  <c:v>-6.5578462345375864E-3</c:v>
                </c:pt>
                <c:pt idx="20">
                  <c:v>-6.5464882844547293E-3</c:v>
                </c:pt>
                <c:pt idx="21">
                  <c:v>-6.5351303343718723E-3</c:v>
                </c:pt>
                <c:pt idx="22">
                  <c:v>-6.5124144342061591E-3</c:v>
                </c:pt>
                <c:pt idx="23">
                  <c:v>-6.5010564841233021E-3</c:v>
                </c:pt>
                <c:pt idx="24">
                  <c:v>-6.4442667337090177E-3</c:v>
                </c:pt>
                <c:pt idx="25">
                  <c:v>-6.2966133826318788E-3</c:v>
                </c:pt>
                <c:pt idx="26">
                  <c:v>-6.2625395323833086E-3</c:v>
                </c:pt>
                <c:pt idx="27">
                  <c:v>-6.0580964308918853E-3</c:v>
                </c:pt>
                <c:pt idx="28">
                  <c:v>-5.9899487303947448E-3</c:v>
                </c:pt>
                <c:pt idx="29">
                  <c:v>-5.9558748801461746E-3</c:v>
                </c:pt>
                <c:pt idx="30">
                  <c:v>-5.8877271796490332E-3</c:v>
                </c:pt>
                <c:pt idx="31">
                  <c:v>-4.9740837060619977E-5</c:v>
                </c:pt>
                <c:pt idx="32">
                  <c:v>8.6554563933661892E-5</c:v>
                </c:pt>
                <c:pt idx="33">
                  <c:v>8.6554563933661892E-5</c:v>
                </c:pt>
                <c:pt idx="34">
                  <c:v>6.203782178279332E-4</c:v>
                </c:pt>
                <c:pt idx="35">
                  <c:v>7.2259976857364482E-4</c:v>
                </c:pt>
                <c:pt idx="36">
                  <c:v>7.2259976857364482E-4</c:v>
                </c:pt>
                <c:pt idx="37">
                  <c:v>5.8223193557763626E-3</c:v>
                </c:pt>
                <c:pt idx="38">
                  <c:v>5.8563932060249329E-3</c:v>
                </c:pt>
                <c:pt idx="39">
                  <c:v>5.8904670562735031E-3</c:v>
                </c:pt>
                <c:pt idx="40">
                  <c:v>5.9245409065220751E-3</c:v>
                </c:pt>
                <c:pt idx="41">
                  <c:v>1.3273134610130445E-2</c:v>
                </c:pt>
                <c:pt idx="42">
                  <c:v>1.3273134610130445E-2</c:v>
                </c:pt>
                <c:pt idx="43">
                  <c:v>1.3273134610130445E-2</c:v>
                </c:pt>
                <c:pt idx="44">
                  <c:v>1.3273134610130445E-2</c:v>
                </c:pt>
                <c:pt idx="45">
                  <c:v>1.766866129219604E-2</c:v>
                </c:pt>
                <c:pt idx="46">
                  <c:v>1.9247416353713142E-2</c:v>
                </c:pt>
                <c:pt idx="47">
                  <c:v>2.4415283641413002E-2</c:v>
                </c:pt>
                <c:pt idx="48">
                  <c:v>2.4915033445058705E-2</c:v>
                </c:pt>
                <c:pt idx="49">
                  <c:v>3.1491286543032806E-2</c:v>
                </c:pt>
                <c:pt idx="50">
                  <c:v>3.5818665524601265E-2</c:v>
                </c:pt>
                <c:pt idx="51">
                  <c:v>3.7738159088604062E-2</c:v>
                </c:pt>
                <c:pt idx="52">
                  <c:v>4.424626448608103E-2</c:v>
                </c:pt>
                <c:pt idx="53">
                  <c:v>4.950499537444375E-2</c:v>
                </c:pt>
                <c:pt idx="54">
                  <c:v>4.9709438475935175E-2</c:v>
                </c:pt>
                <c:pt idx="55">
                  <c:v>5.6830873177886404E-2</c:v>
                </c:pt>
                <c:pt idx="56">
                  <c:v>6.1703433763431986E-2</c:v>
                </c:pt>
                <c:pt idx="57">
                  <c:v>6.7825368858091817E-2</c:v>
                </c:pt>
                <c:pt idx="58">
                  <c:v>6.8745362814803215E-2</c:v>
                </c:pt>
                <c:pt idx="59">
                  <c:v>6.8813510515300366E-2</c:v>
                </c:pt>
                <c:pt idx="60">
                  <c:v>6.9347334169194627E-2</c:v>
                </c:pt>
                <c:pt idx="61">
                  <c:v>8.0330471899317191E-2</c:v>
                </c:pt>
                <c:pt idx="62">
                  <c:v>8.1966016711248577E-2</c:v>
                </c:pt>
                <c:pt idx="63">
                  <c:v>8.6849935246877022E-2</c:v>
                </c:pt>
                <c:pt idx="64">
                  <c:v>8.6940798847539871E-2</c:v>
                </c:pt>
                <c:pt idx="65">
                  <c:v>8.7838076904085557E-2</c:v>
                </c:pt>
                <c:pt idx="66">
                  <c:v>8.8031162055494119E-2</c:v>
                </c:pt>
                <c:pt idx="67">
                  <c:v>9.311952369261399E-2</c:v>
                </c:pt>
                <c:pt idx="68">
                  <c:v>0.10620388218806506</c:v>
                </c:pt>
                <c:pt idx="69">
                  <c:v>0.10710116024461075</c:v>
                </c:pt>
                <c:pt idx="70">
                  <c:v>0.11324581123943629</c:v>
                </c:pt>
                <c:pt idx="71">
                  <c:v>0.12522844857685025</c:v>
                </c:pt>
                <c:pt idx="72">
                  <c:v>0.13166840627383009</c:v>
                </c:pt>
                <c:pt idx="73">
                  <c:v>0.13748367671625278</c:v>
                </c:pt>
                <c:pt idx="74">
                  <c:v>0.15059075111186956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57A-492A-BB46-D580C35A5F92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-860</c:v>
                </c:pt>
                <c:pt idx="1">
                  <c:v>-845.5</c:v>
                </c:pt>
                <c:pt idx="2">
                  <c:v>-833.5</c:v>
                </c:pt>
                <c:pt idx="3">
                  <c:v>-826</c:v>
                </c:pt>
                <c:pt idx="4">
                  <c:v>-826</c:v>
                </c:pt>
                <c:pt idx="5">
                  <c:v>-826</c:v>
                </c:pt>
                <c:pt idx="6">
                  <c:v>-817</c:v>
                </c:pt>
                <c:pt idx="7">
                  <c:v>-817</c:v>
                </c:pt>
                <c:pt idx="8">
                  <c:v>-798</c:v>
                </c:pt>
                <c:pt idx="9">
                  <c:v>-798</c:v>
                </c:pt>
                <c:pt idx="10">
                  <c:v>-544</c:v>
                </c:pt>
                <c:pt idx="11">
                  <c:v>-544</c:v>
                </c:pt>
                <c:pt idx="12">
                  <c:v>-303</c:v>
                </c:pt>
                <c:pt idx="13">
                  <c:v>-303</c:v>
                </c:pt>
                <c:pt idx="14">
                  <c:v>-236.5</c:v>
                </c:pt>
                <c:pt idx="15">
                  <c:v>-236.5</c:v>
                </c:pt>
                <c:pt idx="16">
                  <c:v>-7.5</c:v>
                </c:pt>
                <c:pt idx="17">
                  <c:v>-6</c:v>
                </c:pt>
                <c:pt idx="18">
                  <c:v>0</c:v>
                </c:pt>
                <c:pt idx="19">
                  <c:v>0</c:v>
                </c:pt>
                <c:pt idx="20">
                  <c:v>0.5</c:v>
                </c:pt>
                <c:pt idx="21">
                  <c:v>1</c:v>
                </c:pt>
                <c:pt idx="22">
                  <c:v>2</c:v>
                </c:pt>
                <c:pt idx="23">
                  <c:v>2.5</c:v>
                </c:pt>
                <c:pt idx="24">
                  <c:v>5</c:v>
                </c:pt>
                <c:pt idx="25">
                  <c:v>11.5</c:v>
                </c:pt>
                <c:pt idx="26">
                  <c:v>13</c:v>
                </c:pt>
                <c:pt idx="27">
                  <c:v>22</c:v>
                </c:pt>
                <c:pt idx="28">
                  <c:v>25</c:v>
                </c:pt>
                <c:pt idx="29">
                  <c:v>26.5</c:v>
                </c:pt>
                <c:pt idx="30">
                  <c:v>29.5</c:v>
                </c:pt>
                <c:pt idx="31">
                  <c:v>286.5</c:v>
                </c:pt>
                <c:pt idx="32">
                  <c:v>292.5</c:v>
                </c:pt>
                <c:pt idx="33">
                  <c:v>292.5</c:v>
                </c:pt>
                <c:pt idx="34">
                  <c:v>316</c:v>
                </c:pt>
                <c:pt idx="35">
                  <c:v>320.5</c:v>
                </c:pt>
                <c:pt idx="36">
                  <c:v>320.5</c:v>
                </c:pt>
                <c:pt idx="37">
                  <c:v>545</c:v>
                </c:pt>
                <c:pt idx="38">
                  <c:v>546.5</c:v>
                </c:pt>
                <c:pt idx="39">
                  <c:v>548</c:v>
                </c:pt>
                <c:pt idx="40">
                  <c:v>549.5</c:v>
                </c:pt>
                <c:pt idx="41">
                  <c:v>873</c:v>
                </c:pt>
                <c:pt idx="42">
                  <c:v>873</c:v>
                </c:pt>
                <c:pt idx="43">
                  <c:v>873</c:v>
                </c:pt>
                <c:pt idx="44">
                  <c:v>873</c:v>
                </c:pt>
                <c:pt idx="45">
                  <c:v>1066.5</c:v>
                </c:pt>
                <c:pt idx="46">
                  <c:v>1136</c:v>
                </c:pt>
                <c:pt idx="47">
                  <c:v>1363.5</c:v>
                </c:pt>
                <c:pt idx="48">
                  <c:v>1385.5</c:v>
                </c:pt>
                <c:pt idx="49">
                  <c:v>1675</c:v>
                </c:pt>
                <c:pt idx="50">
                  <c:v>1865.5</c:v>
                </c:pt>
                <c:pt idx="51">
                  <c:v>1950</c:v>
                </c:pt>
                <c:pt idx="52">
                  <c:v>2236.5</c:v>
                </c:pt>
                <c:pt idx="53">
                  <c:v>2468</c:v>
                </c:pt>
                <c:pt idx="54">
                  <c:v>2477</c:v>
                </c:pt>
                <c:pt idx="55">
                  <c:v>2790.5</c:v>
                </c:pt>
                <c:pt idx="56">
                  <c:v>3005</c:v>
                </c:pt>
                <c:pt idx="57">
                  <c:v>3274.5</c:v>
                </c:pt>
                <c:pt idx="58">
                  <c:v>3315</c:v>
                </c:pt>
                <c:pt idx="59">
                  <c:v>3318</c:v>
                </c:pt>
                <c:pt idx="60">
                  <c:v>3341.5</c:v>
                </c:pt>
                <c:pt idx="61">
                  <c:v>3825</c:v>
                </c:pt>
                <c:pt idx="62">
                  <c:v>3897</c:v>
                </c:pt>
                <c:pt idx="63">
                  <c:v>4112</c:v>
                </c:pt>
                <c:pt idx="64">
                  <c:v>4116</c:v>
                </c:pt>
                <c:pt idx="65">
                  <c:v>4155.5</c:v>
                </c:pt>
                <c:pt idx="66">
                  <c:v>4164</c:v>
                </c:pt>
                <c:pt idx="67">
                  <c:v>4388</c:v>
                </c:pt>
                <c:pt idx="68">
                  <c:v>4964</c:v>
                </c:pt>
                <c:pt idx="69">
                  <c:v>5003.5</c:v>
                </c:pt>
                <c:pt idx="70">
                  <c:v>5274</c:v>
                </c:pt>
                <c:pt idx="71">
                  <c:v>5801.5</c:v>
                </c:pt>
                <c:pt idx="72">
                  <c:v>6085</c:v>
                </c:pt>
                <c:pt idx="73">
                  <c:v>6341</c:v>
                </c:pt>
                <c:pt idx="74">
                  <c:v>6918</c:v>
                </c:pt>
              </c:numCache>
            </c:numRef>
          </c:xVal>
          <c:yVal>
            <c:numRef>
              <c:f>Active!$U$21:$U$998</c:f>
              <c:numCache>
                <c:formatCode>General</c:formatCode>
                <c:ptCount val="978"/>
                <c:pt idx="47">
                  <c:v>3.466000001935754E-3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557A-492A-BB46-D580C35A5F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29757344"/>
        <c:axId val="1"/>
      </c:scatterChart>
      <c:valAx>
        <c:axId val="82975734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504072693659654"/>
              <c:y val="0.837423312883435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080775444264945E-2"/>
              <c:y val="0.368098159509202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2975734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5832004036652123"/>
          <c:y val="0.92024539877300615"/>
          <c:w val="0.77706045225768428"/>
          <c:h val="6.13496932515337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</xdr:colOff>
      <xdr:row>0</xdr:row>
      <xdr:rowOff>0</xdr:rowOff>
    </xdr:from>
    <xdr:to>
      <xdr:col>17</xdr:col>
      <xdr:colOff>438150</xdr:colOff>
      <xdr:row>18</xdr:row>
      <xdr:rowOff>95250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5610A07A-6F3F-DC59-1707-AC35CAB96C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cdsbib.u-strasbg.fr/cgi-bin/cdsbib?1990RMxAA..21..381G" TargetMode="External"/><Relationship Id="rId18" Type="http://schemas.openxmlformats.org/officeDocument/2006/relationships/hyperlink" Target="http://cdsbib.u-strasbg.fr/cgi-bin/cdsbib?1990RMxAA..21..381G" TargetMode="External"/><Relationship Id="rId26" Type="http://schemas.openxmlformats.org/officeDocument/2006/relationships/hyperlink" Target="http://cdsbib.u-strasbg.fr/cgi-bin/cdsbib?1990RMxAA..21..381G" TargetMode="External"/><Relationship Id="rId39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cdsbib.u-strasbg.fr/cgi-bin/cdsbib?1990RMxAA..21..381G" TargetMode="External"/><Relationship Id="rId21" Type="http://schemas.openxmlformats.org/officeDocument/2006/relationships/hyperlink" Target="http://vsolj.cetus-net.org/bulletin.html" TargetMode="External"/><Relationship Id="rId34" Type="http://schemas.openxmlformats.org/officeDocument/2006/relationships/hyperlink" Target="http://vsolj.cetus-net.org/bulletin.html" TargetMode="External"/><Relationship Id="rId42" Type="http://schemas.openxmlformats.org/officeDocument/2006/relationships/drawing" Target="../drawings/drawing1.xml"/><Relationship Id="rId7" Type="http://schemas.openxmlformats.org/officeDocument/2006/relationships/hyperlink" Target="http://vsolj.cetus-net.org/bulletin.html" TargetMode="External"/><Relationship Id="rId12" Type="http://schemas.openxmlformats.org/officeDocument/2006/relationships/hyperlink" Target="http://vsolj.cetus-net.org/bulletin.html" TargetMode="External"/><Relationship Id="rId17" Type="http://schemas.openxmlformats.org/officeDocument/2006/relationships/hyperlink" Target="http://vsolj.cetus-net.org/bulletin.html" TargetMode="External"/><Relationship Id="rId25" Type="http://schemas.openxmlformats.org/officeDocument/2006/relationships/hyperlink" Target="https://www.aavso.org/ejaavso" TargetMode="External"/><Relationship Id="rId33" Type="http://schemas.openxmlformats.org/officeDocument/2006/relationships/hyperlink" Target="http://vsolj.cetus-net.org/bulletin.html" TargetMode="External"/><Relationship Id="rId38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29" Type="http://schemas.openxmlformats.org/officeDocument/2006/relationships/hyperlink" Target="http://cdsbib.u-strasbg.fr/cgi-bin/cdsbib?1990RMxAA..21..381G" TargetMode="External"/><Relationship Id="rId41" Type="http://schemas.openxmlformats.org/officeDocument/2006/relationships/printerSettings" Target="../printerSettings/printerSettings1.bin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s://www.aavso.org/ejaavso" TargetMode="External"/><Relationship Id="rId24" Type="http://schemas.openxmlformats.org/officeDocument/2006/relationships/hyperlink" Target="http://cdsbib.u-strasbg.fr/cgi-bin/cdsbib?1990RMxAA..21..381G" TargetMode="External"/><Relationship Id="rId32" Type="http://schemas.openxmlformats.org/officeDocument/2006/relationships/hyperlink" Target="http://cdsbib.u-strasbg.fr/cgi-bin/cdsbib?1990RMxAA..21..381G" TargetMode="External"/><Relationship Id="rId37" Type="http://schemas.openxmlformats.org/officeDocument/2006/relationships/hyperlink" Target="http://cdsbib.u-strasbg.fr/cgi-bin/cdsbib?1990RMxAA..21..381G" TargetMode="External"/><Relationship Id="rId40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23" Type="http://schemas.openxmlformats.org/officeDocument/2006/relationships/hyperlink" Target="http://vsolj.cetus-net.org/bulletin.html" TargetMode="External"/><Relationship Id="rId28" Type="http://schemas.openxmlformats.org/officeDocument/2006/relationships/hyperlink" Target="http://cdsbib.u-strasbg.fr/cgi-bin/cdsbib?1990RMxAA..21..381G" TargetMode="External"/><Relationship Id="rId36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31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Relationship Id="rId22" Type="http://schemas.openxmlformats.org/officeDocument/2006/relationships/hyperlink" Target="https://www.aavso.org/ejaavso" TargetMode="External"/><Relationship Id="rId27" Type="http://schemas.openxmlformats.org/officeDocument/2006/relationships/hyperlink" Target="http://cdsbib.u-strasbg.fr/cgi-bin/cdsbib?1990RMxAA..21..381G" TargetMode="External"/><Relationship Id="rId30" Type="http://schemas.openxmlformats.org/officeDocument/2006/relationships/hyperlink" Target="http://cdsbib.u-strasbg.fr/cgi-bin/cdsbib?1990RMxAA..21..381G" TargetMode="External"/><Relationship Id="rId35" Type="http://schemas.openxmlformats.org/officeDocument/2006/relationships/hyperlink" Target="http://cdsbib.u-strasbg.fr/cgi-bin/cdsbib?1990RMxAA..21..381G" TargetMode="Externa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bav-astro.de/sfs/BAVM_link.php?BAVMnr=80" TargetMode="External"/><Relationship Id="rId18" Type="http://schemas.openxmlformats.org/officeDocument/2006/relationships/hyperlink" Target="http://www.bav-astro.de/sfs/BAVM_link.php?BAVMnr=99" TargetMode="External"/><Relationship Id="rId26" Type="http://schemas.openxmlformats.org/officeDocument/2006/relationships/hyperlink" Target="http://www.bav-astro.de/sfs/BAVM_link.php?BAVMnr=99" TargetMode="External"/><Relationship Id="rId39" Type="http://schemas.openxmlformats.org/officeDocument/2006/relationships/hyperlink" Target="http://www.bav-astro.de/sfs/BAVM_link.php?BAVMnr=128" TargetMode="External"/><Relationship Id="rId21" Type="http://schemas.openxmlformats.org/officeDocument/2006/relationships/hyperlink" Target="http://www.konkoly.hu/cgi-bin/IBVS?4305" TargetMode="External"/><Relationship Id="rId34" Type="http://schemas.openxmlformats.org/officeDocument/2006/relationships/hyperlink" Target="http://www.bav-astro.de/sfs/BAVM_link.php?BAVMnr=102" TargetMode="External"/><Relationship Id="rId42" Type="http://schemas.openxmlformats.org/officeDocument/2006/relationships/hyperlink" Target="http://www.bav-astro.de/sfs/BAVM_link.php?BAVMnr=132" TargetMode="External"/><Relationship Id="rId47" Type="http://schemas.openxmlformats.org/officeDocument/2006/relationships/hyperlink" Target="http://www.bav-astro.de/sfs/BAVM_link.php?BAVMnr=158" TargetMode="External"/><Relationship Id="rId50" Type="http://schemas.openxmlformats.org/officeDocument/2006/relationships/hyperlink" Target="http://www.konkoly.hu/cgi-bin/IBVS?5843" TargetMode="External"/><Relationship Id="rId55" Type="http://schemas.openxmlformats.org/officeDocument/2006/relationships/hyperlink" Target="http://www.bav-astro.de/sfs/BAVM_link.php?BAVMnr=201" TargetMode="External"/><Relationship Id="rId63" Type="http://schemas.openxmlformats.org/officeDocument/2006/relationships/hyperlink" Target="http://www.konkoly.hu/cgi-bin/IBVS?5992" TargetMode="External"/><Relationship Id="rId7" Type="http://schemas.openxmlformats.org/officeDocument/2006/relationships/hyperlink" Target="http://www.bav-astro.de/sfs/BAVM_link.php?BAVMnr=62" TargetMode="External"/><Relationship Id="rId2" Type="http://schemas.openxmlformats.org/officeDocument/2006/relationships/hyperlink" Target="http://www.bav-astro.de/sfs/BAVM_link.php?BAVMnr=62" TargetMode="External"/><Relationship Id="rId16" Type="http://schemas.openxmlformats.org/officeDocument/2006/relationships/hyperlink" Target="http://www.bav-astro.de/sfs/BAVM_link.php?BAVMnr=91" TargetMode="External"/><Relationship Id="rId29" Type="http://schemas.openxmlformats.org/officeDocument/2006/relationships/hyperlink" Target="http://www.bav-astro.de/sfs/BAVM_link.php?BAVMnr=99" TargetMode="External"/><Relationship Id="rId1" Type="http://schemas.openxmlformats.org/officeDocument/2006/relationships/hyperlink" Target="http://www.bav-astro.de/sfs/BAVM_link.php?BAVMnr=62" TargetMode="External"/><Relationship Id="rId6" Type="http://schemas.openxmlformats.org/officeDocument/2006/relationships/hyperlink" Target="http://www.bav-astro.de/sfs/BAVM_link.php?BAVMnr=62" TargetMode="External"/><Relationship Id="rId11" Type="http://schemas.openxmlformats.org/officeDocument/2006/relationships/hyperlink" Target="http://www.bav-astro.de/sfs/BAVM_link.php?BAVMnr=68" TargetMode="External"/><Relationship Id="rId24" Type="http://schemas.openxmlformats.org/officeDocument/2006/relationships/hyperlink" Target="http://www.konkoly.hu/cgi-bin/IBVS?4305" TargetMode="External"/><Relationship Id="rId32" Type="http://schemas.openxmlformats.org/officeDocument/2006/relationships/hyperlink" Target="http://www.bav-astro.de/sfs/BAVM_link.php?BAVMnr=102" TargetMode="External"/><Relationship Id="rId37" Type="http://schemas.openxmlformats.org/officeDocument/2006/relationships/hyperlink" Target="http://www.bav-astro.de/sfs/BAVM_link.php?BAVMnr=117" TargetMode="External"/><Relationship Id="rId40" Type="http://schemas.openxmlformats.org/officeDocument/2006/relationships/hyperlink" Target="http://www.bav-astro.de/sfs/BAVM_link.php?BAVMnr=128" TargetMode="External"/><Relationship Id="rId45" Type="http://schemas.openxmlformats.org/officeDocument/2006/relationships/hyperlink" Target="http://www.bav-astro.de/sfs/BAVM_link.php?BAVMnr=152" TargetMode="External"/><Relationship Id="rId53" Type="http://schemas.openxmlformats.org/officeDocument/2006/relationships/hyperlink" Target="http://vsolj.cetus-net.org/no45.pdf" TargetMode="External"/><Relationship Id="rId58" Type="http://schemas.openxmlformats.org/officeDocument/2006/relationships/hyperlink" Target="http://vsolj.cetus-net.org/vsoljno50.pdf" TargetMode="External"/><Relationship Id="rId66" Type="http://schemas.openxmlformats.org/officeDocument/2006/relationships/hyperlink" Target="http://www.bav-astro.de/sfs/BAVM_link.php?BAVMnr=238" TargetMode="External"/><Relationship Id="rId5" Type="http://schemas.openxmlformats.org/officeDocument/2006/relationships/hyperlink" Target="http://www.bav-astro.de/sfs/BAVM_link.php?BAVMnr=62" TargetMode="External"/><Relationship Id="rId15" Type="http://schemas.openxmlformats.org/officeDocument/2006/relationships/hyperlink" Target="http://www.bav-astro.de/sfs/BAVM_link.php?BAVMnr=91" TargetMode="External"/><Relationship Id="rId23" Type="http://schemas.openxmlformats.org/officeDocument/2006/relationships/hyperlink" Target="http://www.konkoly.hu/cgi-bin/IBVS?4305" TargetMode="External"/><Relationship Id="rId28" Type="http://schemas.openxmlformats.org/officeDocument/2006/relationships/hyperlink" Target="http://www.bav-astro.de/sfs/BAVM_link.php?BAVMnr=99" TargetMode="External"/><Relationship Id="rId36" Type="http://schemas.openxmlformats.org/officeDocument/2006/relationships/hyperlink" Target="http://www.bav-astro.de/sfs/BAVM_link.php?BAVMnr=117" TargetMode="External"/><Relationship Id="rId49" Type="http://schemas.openxmlformats.org/officeDocument/2006/relationships/hyperlink" Target="http://www.bav-astro.de/sfs/BAVM_link.php?BAVMnr=172" TargetMode="External"/><Relationship Id="rId57" Type="http://schemas.openxmlformats.org/officeDocument/2006/relationships/hyperlink" Target="http://www.bav-astro.de/sfs/BAVM_link.php?BAVMnr=201" TargetMode="External"/><Relationship Id="rId61" Type="http://schemas.openxmlformats.org/officeDocument/2006/relationships/hyperlink" Target="http://vsolj.cetus-net.org/vsoljno53.pdf" TargetMode="External"/><Relationship Id="rId10" Type="http://schemas.openxmlformats.org/officeDocument/2006/relationships/hyperlink" Target="http://www.bav-astro.de/sfs/BAVM_link.php?BAVMnr=62" TargetMode="External"/><Relationship Id="rId19" Type="http://schemas.openxmlformats.org/officeDocument/2006/relationships/hyperlink" Target="http://www.bav-astro.de/sfs/BAVM_link.php?BAVMnr=99" TargetMode="External"/><Relationship Id="rId31" Type="http://schemas.openxmlformats.org/officeDocument/2006/relationships/hyperlink" Target="http://www.bav-astro.de/sfs/BAVM_link.php?BAVMnr=102" TargetMode="External"/><Relationship Id="rId44" Type="http://schemas.openxmlformats.org/officeDocument/2006/relationships/hyperlink" Target="http://www.bav-astro.de/sfs/BAVM_link.php?BAVMnr=152" TargetMode="External"/><Relationship Id="rId52" Type="http://schemas.openxmlformats.org/officeDocument/2006/relationships/hyperlink" Target="http://www.bav-astro.de/sfs/BAVM_link.php?BAVMnr=178" TargetMode="External"/><Relationship Id="rId60" Type="http://schemas.openxmlformats.org/officeDocument/2006/relationships/hyperlink" Target="http://www.konkoly.hu/cgi-bin/IBVS?5992" TargetMode="External"/><Relationship Id="rId65" Type="http://schemas.openxmlformats.org/officeDocument/2006/relationships/hyperlink" Target="http://vsolj.cetus-net.org/vsoljno59.pdf" TargetMode="External"/><Relationship Id="rId4" Type="http://schemas.openxmlformats.org/officeDocument/2006/relationships/hyperlink" Target="http://www.bav-astro.de/sfs/BAVM_link.php?BAVMnr=62" TargetMode="External"/><Relationship Id="rId9" Type="http://schemas.openxmlformats.org/officeDocument/2006/relationships/hyperlink" Target="http://www.bav-astro.de/sfs/BAVM_link.php?BAVMnr=62" TargetMode="External"/><Relationship Id="rId14" Type="http://schemas.openxmlformats.org/officeDocument/2006/relationships/hyperlink" Target="http://www.bav-astro.de/sfs/BAVM_link.php?BAVMnr=80" TargetMode="External"/><Relationship Id="rId22" Type="http://schemas.openxmlformats.org/officeDocument/2006/relationships/hyperlink" Target="http://www.konkoly.hu/cgi-bin/IBVS?4305" TargetMode="External"/><Relationship Id="rId27" Type="http://schemas.openxmlformats.org/officeDocument/2006/relationships/hyperlink" Target="http://www.bav-astro.de/sfs/BAVM_link.php?BAVMnr=99" TargetMode="External"/><Relationship Id="rId30" Type="http://schemas.openxmlformats.org/officeDocument/2006/relationships/hyperlink" Target="http://www.bav-astro.de/sfs/BAVM_link.php?BAVMnr=99" TargetMode="External"/><Relationship Id="rId35" Type="http://schemas.openxmlformats.org/officeDocument/2006/relationships/hyperlink" Target="http://www.bav-astro.de/sfs/BAVM_link.php?BAVMnr=117" TargetMode="External"/><Relationship Id="rId43" Type="http://schemas.openxmlformats.org/officeDocument/2006/relationships/hyperlink" Target="http://www.bav-astro.de/sfs/BAVM_link.php?BAVMnr=152" TargetMode="External"/><Relationship Id="rId48" Type="http://schemas.openxmlformats.org/officeDocument/2006/relationships/hyperlink" Target="http://www.bav-astro.de/sfs/BAVM_link.php?BAVMnr=158" TargetMode="External"/><Relationship Id="rId56" Type="http://schemas.openxmlformats.org/officeDocument/2006/relationships/hyperlink" Target="http://www.bav-astro.de/sfs/BAVM_link.php?BAVMnr=201" TargetMode="External"/><Relationship Id="rId64" Type="http://schemas.openxmlformats.org/officeDocument/2006/relationships/hyperlink" Target="http://vsolj.cetus-net.org/vsoljno55.pdf" TargetMode="External"/><Relationship Id="rId8" Type="http://schemas.openxmlformats.org/officeDocument/2006/relationships/hyperlink" Target="http://www.bav-astro.de/sfs/BAVM_link.php?BAVMnr=62" TargetMode="External"/><Relationship Id="rId51" Type="http://schemas.openxmlformats.org/officeDocument/2006/relationships/hyperlink" Target="http://www.konkoly.hu/cgi-bin/IBVS?5843" TargetMode="External"/><Relationship Id="rId3" Type="http://schemas.openxmlformats.org/officeDocument/2006/relationships/hyperlink" Target="http://www.bav-astro.de/sfs/BAVM_link.php?BAVMnr=62" TargetMode="External"/><Relationship Id="rId12" Type="http://schemas.openxmlformats.org/officeDocument/2006/relationships/hyperlink" Target="http://www.bav-astro.de/sfs/BAVM_link.php?BAVMnr=68" TargetMode="External"/><Relationship Id="rId17" Type="http://schemas.openxmlformats.org/officeDocument/2006/relationships/hyperlink" Target="http://www.bav-astro.de/sfs/BAVM_link.php?BAVMnr=" TargetMode="External"/><Relationship Id="rId25" Type="http://schemas.openxmlformats.org/officeDocument/2006/relationships/hyperlink" Target="http://www.bav-astro.de/sfs/BAVM_link.php?BAVMnr=102" TargetMode="External"/><Relationship Id="rId33" Type="http://schemas.openxmlformats.org/officeDocument/2006/relationships/hyperlink" Target="http://www.bav-astro.de/sfs/BAVM_link.php?BAVMnr=102" TargetMode="External"/><Relationship Id="rId38" Type="http://schemas.openxmlformats.org/officeDocument/2006/relationships/hyperlink" Target="http://www.bav-astro.de/sfs/BAVM_link.php?BAVMnr=117" TargetMode="External"/><Relationship Id="rId46" Type="http://schemas.openxmlformats.org/officeDocument/2006/relationships/hyperlink" Target="http://www.bav-astro.de/sfs/BAVM_link.php?BAVMnr=158" TargetMode="External"/><Relationship Id="rId59" Type="http://schemas.openxmlformats.org/officeDocument/2006/relationships/hyperlink" Target="http://www.bav-astro.de/sfs/BAVM_link.php?BAVMnr=214" TargetMode="External"/><Relationship Id="rId67" Type="http://schemas.openxmlformats.org/officeDocument/2006/relationships/hyperlink" Target="http://www.bav-astro.de/sfs/BAVM_link.php?BAVMnr=241" TargetMode="External"/><Relationship Id="rId20" Type="http://schemas.openxmlformats.org/officeDocument/2006/relationships/hyperlink" Target="http://www.konkoly.hu/cgi-bin/IBVS?4305" TargetMode="External"/><Relationship Id="rId41" Type="http://schemas.openxmlformats.org/officeDocument/2006/relationships/hyperlink" Target="http://www.bav-astro.de/sfs/BAVM_link.php?BAVMnr=128" TargetMode="External"/><Relationship Id="rId54" Type="http://schemas.openxmlformats.org/officeDocument/2006/relationships/hyperlink" Target="http://www.konkoly.hu/cgi-bin/IBVS?5820" TargetMode="External"/><Relationship Id="rId62" Type="http://schemas.openxmlformats.org/officeDocument/2006/relationships/hyperlink" Target="http://www.bav-astro.de/sfs/BAVM_link.php?BAVMnr=22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80"/>
  <sheetViews>
    <sheetView tabSelected="1" workbookViewId="0">
      <pane xSplit="14" ySplit="22" topLeftCell="O83" activePane="bottomRight" state="frozen"/>
      <selection pane="topRight" activeCell="O1" sqref="O1"/>
      <selection pane="bottomLeft" activeCell="A23" sqref="A23"/>
      <selection pane="bottomRight" activeCell="F9" sqref="F9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42</v>
      </c>
    </row>
    <row r="2" spans="1:6" x14ac:dyDescent="0.2">
      <c r="A2" t="s">
        <v>22</v>
      </c>
      <c r="B2" s="17" t="s">
        <v>39</v>
      </c>
    </row>
    <row r="3" spans="1:6" ht="13.5" thickBot="1" x14ac:dyDescent="0.25"/>
    <row r="4" spans="1:6" ht="13.5" thickBot="1" x14ac:dyDescent="0.25">
      <c r="A4" s="4" t="s">
        <v>27</v>
      </c>
      <c r="C4" s="20">
        <v>50123.321499999998</v>
      </c>
      <c r="D4" s="21">
        <v>1.3230839999999999</v>
      </c>
    </row>
    <row r="5" spans="1:6" x14ac:dyDescent="0.2">
      <c r="A5" s="23" t="s">
        <v>44</v>
      </c>
      <c r="B5" s="18"/>
      <c r="C5" s="24">
        <v>-9.5</v>
      </c>
      <c r="D5" s="18" t="s">
        <v>45</v>
      </c>
    </row>
    <row r="6" spans="1:6" x14ac:dyDescent="0.2">
      <c r="A6" s="4" t="s">
        <v>1</v>
      </c>
    </row>
    <row r="7" spans="1:6" x14ac:dyDescent="0.2">
      <c r="A7" t="s">
        <v>2</v>
      </c>
      <c r="C7">
        <f>+C4</f>
        <v>50123.321499999998</v>
      </c>
    </row>
    <row r="8" spans="1:6" x14ac:dyDescent="0.2">
      <c r="A8" t="s">
        <v>3</v>
      </c>
      <c r="C8">
        <f>+D4</f>
        <v>1.3230839999999999</v>
      </c>
    </row>
    <row r="9" spans="1:6" x14ac:dyDescent="0.2">
      <c r="A9" s="36" t="s">
        <v>51</v>
      </c>
      <c r="B9" s="37">
        <v>21</v>
      </c>
      <c r="C9" s="35" t="str">
        <f>"F"&amp;B9</f>
        <v>F21</v>
      </c>
      <c r="D9" s="16" t="str">
        <f>"G"&amp;B9</f>
        <v>G21</v>
      </c>
    </row>
    <row r="10" spans="1:6" ht="13.5" thickBot="1" x14ac:dyDescent="0.25">
      <c r="A10" s="18"/>
      <c r="B10" s="18"/>
      <c r="C10" s="3" t="s">
        <v>18</v>
      </c>
      <c r="D10" s="3" t="s">
        <v>19</v>
      </c>
      <c r="E10" s="18"/>
    </row>
    <row r="11" spans="1:6" x14ac:dyDescent="0.2">
      <c r="A11" s="18" t="s">
        <v>14</v>
      </c>
      <c r="B11" s="18"/>
      <c r="C11" s="34">
        <f ca="1">INTERCEPT(INDIRECT($D$9):G986,INDIRECT($C$9):F986)</f>
        <v>-6.5578462345375864E-3</v>
      </c>
      <c r="D11" s="15"/>
      <c r="E11" s="18"/>
    </row>
    <row r="12" spans="1:6" x14ac:dyDescent="0.2">
      <c r="A12" s="18" t="s">
        <v>15</v>
      </c>
      <c r="B12" s="18"/>
      <c r="C12" s="34">
        <f ca="1">SLOPE(INDIRECT($D$9):G986,INDIRECT($C$9):F986)</f>
        <v>2.2715900165713669E-5</v>
      </c>
      <c r="D12" s="15"/>
      <c r="E12" s="18"/>
    </row>
    <row r="13" spans="1:6" x14ac:dyDescent="0.2">
      <c r="A13" s="18" t="s">
        <v>17</v>
      </c>
      <c r="B13" s="18"/>
      <c r="C13" s="15" t="s">
        <v>46</v>
      </c>
    </row>
    <row r="14" spans="1:6" x14ac:dyDescent="0.2">
      <c r="A14" s="18"/>
      <c r="B14" s="18"/>
      <c r="C14" s="18"/>
    </row>
    <row r="15" spans="1:6" x14ac:dyDescent="0.2">
      <c r="A15" s="25" t="s">
        <v>16</v>
      </c>
      <c r="B15" s="18"/>
      <c r="C15" s="26">
        <f ca="1">(C7+C11)+(C8+C12)*INT(MAX(F21:F3527))</f>
        <v>59276.567202751103</v>
      </c>
      <c r="E15" s="27" t="s">
        <v>53</v>
      </c>
      <c r="F15" s="24">
        <v>1</v>
      </c>
    </row>
    <row r="16" spans="1:6" x14ac:dyDescent="0.2">
      <c r="A16" s="29" t="s">
        <v>4</v>
      </c>
      <c r="B16" s="18"/>
      <c r="C16" s="30">
        <f ca="1">+C8+C12</f>
        <v>1.3231067159001657</v>
      </c>
      <c r="E16" s="27" t="s">
        <v>47</v>
      </c>
      <c r="F16" s="28">
        <f ca="1">NOW()+15018.5+$C$5/24</f>
        <v>60338.69408483796</v>
      </c>
    </row>
    <row r="17" spans="1:21" ht="13.5" thickBot="1" x14ac:dyDescent="0.25">
      <c r="A17" s="27" t="s">
        <v>41</v>
      </c>
      <c r="B17" s="18"/>
      <c r="C17" s="18">
        <f>COUNT(C21:C2185)</f>
        <v>75</v>
      </c>
      <c r="E17" s="27" t="s">
        <v>54</v>
      </c>
      <c r="F17" s="28">
        <f ca="1">ROUND(2*(F16-$C$7)/$C$8,0)/2+F15</f>
        <v>7722</v>
      </c>
    </row>
    <row r="18" spans="1:21" ht="14.25" thickTop="1" thickBot="1" x14ac:dyDescent="0.25">
      <c r="A18" s="29" t="s">
        <v>5</v>
      </c>
      <c r="B18" s="18"/>
      <c r="C18" s="32">
        <f ca="1">+C15</f>
        <v>59276.567202751103</v>
      </c>
      <c r="D18" s="33">
        <f ca="1">+C16</f>
        <v>1.3231067159001657</v>
      </c>
      <c r="E18" s="27" t="s">
        <v>48</v>
      </c>
      <c r="F18" s="16">
        <f ca="1">ROUND(2*(F16-$C$15)/$C$16,0)/2+F15</f>
        <v>804</v>
      </c>
    </row>
    <row r="19" spans="1:21" ht="13.5" thickTop="1" x14ac:dyDescent="0.2">
      <c r="E19" s="27" t="s">
        <v>49</v>
      </c>
      <c r="F19" s="31">
        <f ca="1">+$C$15+$C$16*F18-15018.5-$C$5/24</f>
        <v>45322.24083566817</v>
      </c>
    </row>
    <row r="20" spans="1:21" ht="13.5" thickBot="1" x14ac:dyDescent="0.25">
      <c r="A20" s="3" t="s">
        <v>6</v>
      </c>
      <c r="B20" s="3" t="s">
        <v>7</v>
      </c>
      <c r="C20" s="3" t="s">
        <v>8</v>
      </c>
      <c r="D20" s="3" t="s">
        <v>12</v>
      </c>
      <c r="E20" s="3" t="s">
        <v>9</v>
      </c>
      <c r="F20" s="3" t="s">
        <v>10</v>
      </c>
      <c r="G20" s="3" t="s">
        <v>11</v>
      </c>
      <c r="H20" s="6" t="s">
        <v>67</v>
      </c>
      <c r="I20" s="6" t="s">
        <v>70</v>
      </c>
      <c r="J20" s="6" t="s">
        <v>64</v>
      </c>
      <c r="K20" s="6" t="s">
        <v>62</v>
      </c>
      <c r="L20" s="6" t="s">
        <v>23</v>
      </c>
      <c r="M20" s="6" t="s">
        <v>24</v>
      </c>
      <c r="N20" s="6" t="s">
        <v>26</v>
      </c>
      <c r="O20" s="6" t="s">
        <v>21</v>
      </c>
      <c r="P20" s="5" t="s">
        <v>20</v>
      </c>
      <c r="Q20" s="3" t="s">
        <v>13</v>
      </c>
      <c r="U20" s="59" t="s">
        <v>319</v>
      </c>
    </row>
    <row r="21" spans="1:21" x14ac:dyDescent="0.2">
      <c r="A21" s="57" t="s">
        <v>76</v>
      </c>
      <c r="B21" s="58" t="s">
        <v>25</v>
      </c>
      <c r="C21" s="57">
        <v>48985.442999999999</v>
      </c>
      <c r="D21" s="57" t="s">
        <v>70</v>
      </c>
      <c r="E21">
        <f t="shared" ref="E21:E52" si="0">+(C21-C$7)/C$8</f>
        <v>-860.01984756825641</v>
      </c>
      <c r="F21">
        <f t="shared" ref="F21:F52" si="1">ROUND(2*E21,0)/2</f>
        <v>-860</v>
      </c>
      <c r="G21">
        <f t="shared" ref="G21:G67" si="2">+C21-(C$7+F21*C$8)</f>
        <v>-2.6259999998728745E-2</v>
      </c>
      <c r="I21">
        <f>G21</f>
        <v>-2.6259999998728745E-2</v>
      </c>
      <c r="O21">
        <f t="shared" ref="O21:O52" ca="1" si="3">+C$11+C$12*$F21</f>
        <v>-2.609352037705134E-2</v>
      </c>
      <c r="Q21" s="2">
        <f t="shared" ref="Q21:Q52" si="4">+C21-15018.5</f>
        <v>33966.942999999999</v>
      </c>
    </row>
    <row r="22" spans="1:21" x14ac:dyDescent="0.2">
      <c r="A22" s="57" t="s">
        <v>76</v>
      </c>
      <c r="B22" s="58" t="s">
        <v>29</v>
      </c>
      <c r="C22" s="57">
        <v>49004.62</v>
      </c>
      <c r="D22" s="57" t="s">
        <v>70</v>
      </c>
      <c r="E22">
        <f t="shared" si="0"/>
        <v>-845.52568090914531</v>
      </c>
      <c r="F22">
        <f t="shared" si="1"/>
        <v>-845.5</v>
      </c>
      <c r="G22">
        <f t="shared" si="2"/>
        <v>-3.3977999992202967E-2</v>
      </c>
      <c r="I22">
        <f>G22</f>
        <v>-3.3977999992202967E-2</v>
      </c>
      <c r="O22">
        <f t="shared" ca="1" si="3"/>
        <v>-2.5764139824648494E-2</v>
      </c>
      <c r="Q22" s="2">
        <f t="shared" si="4"/>
        <v>33986.120000000003</v>
      </c>
    </row>
    <row r="23" spans="1:21" x14ac:dyDescent="0.2">
      <c r="A23" s="57" t="s">
        <v>76</v>
      </c>
      <c r="B23" s="58" t="s">
        <v>29</v>
      </c>
      <c r="C23" s="57">
        <v>49020.500999999997</v>
      </c>
      <c r="D23" s="57" t="s">
        <v>70</v>
      </c>
      <c r="E23">
        <f t="shared" si="0"/>
        <v>-833.52266371598603</v>
      </c>
      <c r="F23">
        <f t="shared" si="1"/>
        <v>-833.5</v>
      </c>
      <c r="G23">
        <f t="shared" si="2"/>
        <v>-2.9986000001372304E-2</v>
      </c>
      <c r="I23">
        <f>G23</f>
        <v>-2.9986000001372304E-2</v>
      </c>
      <c r="O23">
        <f t="shared" ca="1" si="3"/>
        <v>-2.5491549022659928E-2</v>
      </c>
      <c r="Q23" s="2">
        <f t="shared" si="4"/>
        <v>34002.000999999997</v>
      </c>
    </row>
    <row r="24" spans="1:21" x14ac:dyDescent="0.2">
      <c r="A24" s="57" t="s">
        <v>76</v>
      </c>
      <c r="B24" s="58" t="s">
        <v>25</v>
      </c>
      <c r="C24" s="57">
        <v>49030.427000000003</v>
      </c>
      <c r="D24" s="57" t="s">
        <v>70</v>
      </c>
      <c r="E24">
        <f t="shared" si="0"/>
        <v>-826.020494541537</v>
      </c>
      <c r="F24">
        <f t="shared" si="1"/>
        <v>-826</v>
      </c>
      <c r="G24">
        <f t="shared" si="2"/>
        <v>-2.7115999997477047E-2</v>
      </c>
      <c r="I24">
        <f>G24</f>
        <v>-2.7115999997477047E-2</v>
      </c>
      <c r="O24">
        <f t="shared" ca="1" si="3"/>
        <v>-2.5321179771417075E-2</v>
      </c>
      <c r="Q24" s="2">
        <f t="shared" si="4"/>
        <v>34011.927000000003</v>
      </c>
    </row>
    <row r="25" spans="1:21" x14ac:dyDescent="0.2">
      <c r="A25" s="57" t="s">
        <v>76</v>
      </c>
      <c r="B25" s="58" t="s">
        <v>25</v>
      </c>
      <c r="C25" s="57">
        <v>49030.428399999997</v>
      </c>
      <c r="D25" s="57" t="s">
        <v>70</v>
      </c>
      <c r="E25">
        <f t="shared" si="0"/>
        <v>-826.0194364076666</v>
      </c>
      <c r="F25">
        <f t="shared" si="1"/>
        <v>-826</v>
      </c>
      <c r="G25">
        <f t="shared" si="2"/>
        <v>-2.5716000003740191E-2</v>
      </c>
      <c r="J25">
        <f>G25</f>
        <v>-2.5716000003740191E-2</v>
      </c>
      <c r="O25">
        <f t="shared" ca="1" si="3"/>
        <v>-2.5321179771417075E-2</v>
      </c>
      <c r="Q25" s="2">
        <f t="shared" si="4"/>
        <v>34011.928399999997</v>
      </c>
    </row>
    <row r="26" spans="1:21" x14ac:dyDescent="0.2">
      <c r="A26" s="57" t="s">
        <v>76</v>
      </c>
      <c r="B26" s="58" t="s">
        <v>25</v>
      </c>
      <c r="C26" s="57">
        <v>49030.43</v>
      </c>
      <c r="D26" s="57" t="s">
        <v>70</v>
      </c>
      <c r="E26">
        <f t="shared" si="0"/>
        <v>-826.01822711180694</v>
      </c>
      <c r="F26">
        <f t="shared" si="1"/>
        <v>-826</v>
      </c>
      <c r="G26">
        <f t="shared" si="2"/>
        <v>-2.4116000000503846E-2</v>
      </c>
      <c r="I26">
        <f>G26</f>
        <v>-2.4116000000503846E-2</v>
      </c>
      <c r="O26">
        <f t="shared" ca="1" si="3"/>
        <v>-2.5321179771417075E-2</v>
      </c>
      <c r="Q26" s="2">
        <f t="shared" si="4"/>
        <v>34011.93</v>
      </c>
    </row>
    <row r="27" spans="1:21" x14ac:dyDescent="0.2">
      <c r="A27" s="57" t="s">
        <v>76</v>
      </c>
      <c r="B27" s="58" t="s">
        <v>25</v>
      </c>
      <c r="C27" s="57">
        <v>49042.334199999998</v>
      </c>
      <c r="D27" s="57" t="s">
        <v>70</v>
      </c>
      <c r="E27">
        <f t="shared" si="0"/>
        <v>-817.02091477185184</v>
      </c>
      <c r="F27">
        <f t="shared" si="1"/>
        <v>-817</v>
      </c>
      <c r="G27">
        <f t="shared" si="2"/>
        <v>-2.7672000003803987E-2</v>
      </c>
      <c r="J27">
        <f>G27</f>
        <v>-2.7672000003803987E-2</v>
      </c>
      <c r="O27">
        <f t="shared" ca="1" si="3"/>
        <v>-2.5116736669925654E-2</v>
      </c>
      <c r="Q27" s="2">
        <f t="shared" si="4"/>
        <v>34023.834199999998</v>
      </c>
    </row>
    <row r="28" spans="1:21" x14ac:dyDescent="0.2">
      <c r="A28" s="57" t="s">
        <v>76</v>
      </c>
      <c r="B28" s="58" t="s">
        <v>25</v>
      </c>
      <c r="C28" s="57">
        <v>49042.335800000001</v>
      </c>
      <c r="D28" s="57" t="s">
        <v>70</v>
      </c>
      <c r="E28">
        <f t="shared" si="0"/>
        <v>-817.01970547599205</v>
      </c>
      <c r="F28">
        <f t="shared" si="1"/>
        <v>-817</v>
      </c>
      <c r="G28">
        <f t="shared" si="2"/>
        <v>-2.6072000000567641E-2</v>
      </c>
      <c r="J28">
        <f>G28</f>
        <v>-2.6072000000567641E-2</v>
      </c>
      <c r="O28">
        <f t="shared" ca="1" si="3"/>
        <v>-2.5116736669925654E-2</v>
      </c>
      <c r="Q28" s="2">
        <f t="shared" si="4"/>
        <v>34023.835800000001</v>
      </c>
    </row>
    <row r="29" spans="1:21" x14ac:dyDescent="0.2">
      <c r="A29" s="57" t="s">
        <v>76</v>
      </c>
      <c r="B29" s="58" t="s">
        <v>25</v>
      </c>
      <c r="C29" s="57">
        <v>49067.4764</v>
      </c>
      <c r="D29" s="57" t="s">
        <v>70</v>
      </c>
      <c r="E29">
        <f t="shared" si="0"/>
        <v>-798.01819083293174</v>
      </c>
      <c r="F29">
        <f t="shared" si="1"/>
        <v>-798</v>
      </c>
      <c r="G29">
        <f t="shared" si="2"/>
        <v>-2.4067999998806044E-2</v>
      </c>
      <c r="J29">
        <f>G29</f>
        <v>-2.4067999998806044E-2</v>
      </c>
      <c r="O29">
        <f t="shared" ca="1" si="3"/>
        <v>-2.4685134566777095E-2</v>
      </c>
      <c r="Q29" s="2">
        <f t="shared" si="4"/>
        <v>34048.9764</v>
      </c>
    </row>
    <row r="30" spans="1:21" x14ac:dyDescent="0.2">
      <c r="A30" s="57" t="s">
        <v>76</v>
      </c>
      <c r="B30" s="58" t="s">
        <v>25</v>
      </c>
      <c r="C30" s="57">
        <v>49067.477599999998</v>
      </c>
      <c r="D30" s="57" t="s">
        <v>70</v>
      </c>
      <c r="E30">
        <f t="shared" si="0"/>
        <v>-798.01728386103969</v>
      </c>
      <c r="F30">
        <f t="shared" si="1"/>
        <v>-798</v>
      </c>
      <c r="G30">
        <f t="shared" si="2"/>
        <v>-2.2868000000016764E-2</v>
      </c>
      <c r="J30">
        <f>G30</f>
        <v>-2.2868000000016764E-2</v>
      </c>
      <c r="O30">
        <f t="shared" ca="1" si="3"/>
        <v>-2.4685134566777095E-2</v>
      </c>
      <c r="Q30" s="2">
        <f t="shared" si="4"/>
        <v>34048.977599999998</v>
      </c>
    </row>
    <row r="31" spans="1:21" x14ac:dyDescent="0.2">
      <c r="A31" s="57" t="s">
        <v>112</v>
      </c>
      <c r="B31" s="58" t="s">
        <v>25</v>
      </c>
      <c r="C31" s="57">
        <v>49403.546999999999</v>
      </c>
      <c r="D31" s="57" t="s">
        <v>70</v>
      </c>
      <c r="E31">
        <f t="shared" si="0"/>
        <v>-544.01270062974049</v>
      </c>
      <c r="F31">
        <f t="shared" si="1"/>
        <v>-544</v>
      </c>
      <c r="G31">
        <f t="shared" si="2"/>
        <v>-1.6803999998955987E-2</v>
      </c>
      <c r="I31">
        <f>G31</f>
        <v>-1.6803999998955987E-2</v>
      </c>
      <c r="O31">
        <f t="shared" ca="1" si="3"/>
        <v>-1.891529592468582E-2</v>
      </c>
      <c r="Q31" s="2">
        <f t="shared" si="4"/>
        <v>34385.046999999999</v>
      </c>
    </row>
    <row r="32" spans="1:21" x14ac:dyDescent="0.2">
      <c r="A32" s="57" t="s">
        <v>112</v>
      </c>
      <c r="B32" s="58" t="s">
        <v>25</v>
      </c>
      <c r="C32" s="57">
        <v>49403.548300000002</v>
      </c>
      <c r="D32" s="57" t="s">
        <v>70</v>
      </c>
      <c r="E32">
        <f t="shared" si="0"/>
        <v>-544.01171807685375</v>
      </c>
      <c r="F32">
        <f t="shared" si="1"/>
        <v>-544</v>
      </c>
      <c r="G32">
        <f t="shared" si="2"/>
        <v>-1.5503999995416962E-2</v>
      </c>
      <c r="J32">
        <f t="shared" ref="J32:J39" si="5">G32</f>
        <v>-1.5503999995416962E-2</v>
      </c>
      <c r="O32">
        <f t="shared" ca="1" si="3"/>
        <v>-1.891529592468582E-2</v>
      </c>
      <c r="Q32" s="2">
        <f t="shared" si="4"/>
        <v>34385.048300000002</v>
      </c>
    </row>
    <row r="33" spans="1:17" x14ac:dyDescent="0.2">
      <c r="A33" s="9" t="s">
        <v>40</v>
      </c>
      <c r="B33" s="8"/>
      <c r="C33" s="9">
        <v>49722.414599999996</v>
      </c>
      <c r="D33" s="19"/>
      <c r="E33">
        <f t="shared" si="0"/>
        <v>-303.00940832177082</v>
      </c>
      <c r="F33">
        <f t="shared" si="1"/>
        <v>-303</v>
      </c>
      <c r="G33">
        <f t="shared" si="2"/>
        <v>-1.244800000131363E-2</v>
      </c>
      <c r="J33">
        <f t="shared" si="5"/>
        <v>-1.244800000131363E-2</v>
      </c>
      <c r="O33">
        <f t="shared" ca="1" si="3"/>
        <v>-1.3440763984748829E-2</v>
      </c>
      <c r="Q33" s="2">
        <f t="shared" si="4"/>
        <v>34703.914599999996</v>
      </c>
    </row>
    <row r="34" spans="1:17" x14ac:dyDescent="0.2">
      <c r="A34" s="9" t="s">
        <v>40</v>
      </c>
      <c r="B34" s="8"/>
      <c r="C34" s="9">
        <v>49722.414599999996</v>
      </c>
      <c r="D34" s="19"/>
      <c r="E34">
        <f t="shared" si="0"/>
        <v>-303.00940832177082</v>
      </c>
      <c r="F34">
        <f t="shared" si="1"/>
        <v>-303</v>
      </c>
      <c r="G34">
        <f t="shared" si="2"/>
        <v>-1.244800000131363E-2</v>
      </c>
      <c r="J34">
        <f t="shared" si="5"/>
        <v>-1.244800000131363E-2</v>
      </c>
      <c r="O34">
        <f t="shared" ca="1" si="3"/>
        <v>-1.3440763984748829E-2</v>
      </c>
      <c r="Q34" s="2">
        <f t="shared" si="4"/>
        <v>34703.914599999996</v>
      </c>
    </row>
    <row r="35" spans="1:17" x14ac:dyDescent="0.2">
      <c r="A35" s="9" t="s">
        <v>28</v>
      </c>
      <c r="B35" s="10" t="s">
        <v>29</v>
      </c>
      <c r="C35" s="9">
        <v>49810.402900000001</v>
      </c>
      <c r="D35" s="9">
        <v>1.4E-3</v>
      </c>
      <c r="E35">
        <f t="shared" si="0"/>
        <v>-236.50697914871412</v>
      </c>
      <c r="F35">
        <f t="shared" si="1"/>
        <v>-236.5</v>
      </c>
      <c r="G35">
        <f t="shared" si="2"/>
        <v>-9.2339999973773956E-3</v>
      </c>
      <c r="J35">
        <f t="shared" si="5"/>
        <v>-9.2339999973773956E-3</v>
      </c>
      <c r="O35">
        <f t="shared" ca="1" si="3"/>
        <v>-1.1930156623728868E-2</v>
      </c>
      <c r="Q35" s="2">
        <f t="shared" si="4"/>
        <v>34791.902900000001</v>
      </c>
    </row>
    <row r="36" spans="1:17" x14ac:dyDescent="0.2">
      <c r="A36" s="9" t="s">
        <v>28</v>
      </c>
      <c r="B36" s="10" t="s">
        <v>29</v>
      </c>
      <c r="C36" s="9">
        <v>49810.404699999999</v>
      </c>
      <c r="D36" s="9">
        <v>1.4E-3</v>
      </c>
      <c r="E36">
        <f t="shared" si="0"/>
        <v>-236.50561869087608</v>
      </c>
      <c r="F36">
        <f t="shared" si="1"/>
        <v>-236.5</v>
      </c>
      <c r="G36">
        <f t="shared" si="2"/>
        <v>-7.4339999991934747E-3</v>
      </c>
      <c r="J36">
        <f t="shared" si="5"/>
        <v>-7.4339999991934747E-3</v>
      </c>
      <c r="O36">
        <f t="shared" ca="1" si="3"/>
        <v>-1.1930156623728868E-2</v>
      </c>
      <c r="Q36" s="2">
        <f t="shared" si="4"/>
        <v>34791.904699999999</v>
      </c>
    </row>
    <row r="37" spans="1:17" x14ac:dyDescent="0.2">
      <c r="A37" s="57" t="s">
        <v>131</v>
      </c>
      <c r="B37" s="58" t="s">
        <v>29</v>
      </c>
      <c r="C37" s="57">
        <v>50113.394899999999</v>
      </c>
      <c r="D37" s="57" t="s">
        <v>70</v>
      </c>
      <c r="E37">
        <f t="shared" si="0"/>
        <v>-7.5026226603895685</v>
      </c>
      <c r="F37">
        <f t="shared" si="1"/>
        <v>-7.5</v>
      </c>
      <c r="G37">
        <f t="shared" si="2"/>
        <v>-3.4699999960139394E-3</v>
      </c>
      <c r="J37">
        <f t="shared" si="5"/>
        <v>-3.4699999960139394E-3</v>
      </c>
      <c r="O37">
        <f t="shared" ca="1" si="3"/>
        <v>-6.7282154857804385E-3</v>
      </c>
      <c r="Q37" s="2">
        <f t="shared" si="4"/>
        <v>35094.894899999999</v>
      </c>
    </row>
    <row r="38" spans="1:17" x14ac:dyDescent="0.2">
      <c r="A38" s="9" t="s">
        <v>30</v>
      </c>
      <c r="B38" s="10"/>
      <c r="C38" s="9">
        <v>50115.377</v>
      </c>
      <c r="D38" s="9"/>
      <c r="E38">
        <f t="shared" si="0"/>
        <v>-6.004531836223391</v>
      </c>
      <c r="F38">
        <f t="shared" si="1"/>
        <v>-6</v>
      </c>
      <c r="G38">
        <f t="shared" si="2"/>
        <v>-5.9959999998682179E-3</v>
      </c>
      <c r="J38">
        <f t="shared" si="5"/>
        <v>-5.9959999998682179E-3</v>
      </c>
      <c r="O38">
        <f t="shared" ca="1" si="3"/>
        <v>-6.6941416355318683E-3</v>
      </c>
      <c r="Q38" s="2">
        <f t="shared" si="4"/>
        <v>35096.877</v>
      </c>
    </row>
    <row r="39" spans="1:17" x14ac:dyDescent="0.2">
      <c r="A39" s="9" t="s">
        <v>30</v>
      </c>
      <c r="B39" s="10"/>
      <c r="C39" s="9">
        <v>50123.316299999999</v>
      </c>
      <c r="D39" s="9"/>
      <c r="E39">
        <f t="shared" si="0"/>
        <v>-3.9302115357786717E-3</v>
      </c>
      <c r="F39">
        <f t="shared" si="1"/>
        <v>0</v>
      </c>
      <c r="G39">
        <f t="shared" si="2"/>
        <v>-5.1999999996041879E-3</v>
      </c>
      <c r="J39">
        <f t="shared" si="5"/>
        <v>-5.1999999996041879E-3</v>
      </c>
      <c r="O39">
        <f t="shared" ca="1" si="3"/>
        <v>-6.5578462345375864E-3</v>
      </c>
      <c r="Q39" s="2">
        <f t="shared" si="4"/>
        <v>35104.816299999999</v>
      </c>
    </row>
    <row r="40" spans="1:17" x14ac:dyDescent="0.2">
      <c r="A40" s="4" t="s">
        <v>27</v>
      </c>
      <c r="B40" s="8" t="s">
        <v>25</v>
      </c>
      <c r="C40" s="7">
        <v>50123.321499999998</v>
      </c>
      <c r="D40" s="7"/>
      <c r="E40">
        <f t="shared" si="0"/>
        <v>0</v>
      </c>
      <c r="F40">
        <f t="shared" si="1"/>
        <v>0</v>
      </c>
      <c r="G40">
        <f t="shared" si="2"/>
        <v>0</v>
      </c>
      <c r="I40">
        <f>G40</f>
        <v>0</v>
      </c>
      <c r="O40">
        <f t="shared" ca="1" si="3"/>
        <v>-6.5578462345375864E-3</v>
      </c>
      <c r="Q40" s="2">
        <f t="shared" si="4"/>
        <v>35104.821499999998</v>
      </c>
    </row>
    <row r="41" spans="1:17" x14ac:dyDescent="0.2">
      <c r="A41" s="13" t="s">
        <v>38</v>
      </c>
      <c r="B41" s="15" t="s">
        <v>29</v>
      </c>
      <c r="C41" s="19">
        <v>50123.975000000093</v>
      </c>
      <c r="D41" s="7">
        <v>5.0000000000000001E-4</v>
      </c>
      <c r="E41">
        <f t="shared" si="0"/>
        <v>0.49392177676922761</v>
      </c>
      <c r="F41">
        <f t="shared" si="1"/>
        <v>0.5</v>
      </c>
      <c r="G41">
        <f t="shared" si="2"/>
        <v>-8.041999906708952E-3</v>
      </c>
      <c r="K41">
        <f>G41</f>
        <v>-8.041999906708952E-3</v>
      </c>
      <c r="O41">
        <f t="shared" ca="1" si="3"/>
        <v>-6.5464882844547293E-3</v>
      </c>
      <c r="Q41" s="2">
        <f t="shared" si="4"/>
        <v>35105.475000000093</v>
      </c>
    </row>
    <row r="42" spans="1:17" x14ac:dyDescent="0.2">
      <c r="A42" s="13" t="s">
        <v>38</v>
      </c>
      <c r="B42" s="8" t="s">
        <v>25</v>
      </c>
      <c r="C42" s="19">
        <v>50124.640200000002</v>
      </c>
      <c r="D42" s="7">
        <v>5.0000000000000001E-4</v>
      </c>
      <c r="E42">
        <f t="shared" si="0"/>
        <v>0.99668652935372659</v>
      </c>
      <c r="F42">
        <f t="shared" si="1"/>
        <v>1</v>
      </c>
      <c r="G42">
        <f t="shared" si="2"/>
        <v>-4.3839999998454005E-3</v>
      </c>
      <c r="K42">
        <f>G42</f>
        <v>-4.3839999998454005E-3</v>
      </c>
      <c r="O42">
        <f t="shared" ca="1" si="3"/>
        <v>-6.5351303343718723E-3</v>
      </c>
      <c r="Q42" s="2">
        <f t="shared" si="4"/>
        <v>35106.140200000002</v>
      </c>
    </row>
    <row r="43" spans="1:17" x14ac:dyDescent="0.2">
      <c r="A43" s="13" t="s">
        <v>38</v>
      </c>
      <c r="B43" s="8" t="s">
        <v>25</v>
      </c>
      <c r="C43" s="19">
        <v>50125.961300000083</v>
      </c>
      <c r="D43" s="7">
        <v>5.0000000000000001E-4</v>
      </c>
      <c r="E43">
        <f t="shared" si="0"/>
        <v>1.9951870025519967</v>
      </c>
      <c r="F43">
        <f t="shared" si="1"/>
        <v>2</v>
      </c>
      <c r="G43">
        <f t="shared" si="2"/>
        <v>-6.3679999148007482E-3</v>
      </c>
      <c r="K43">
        <f>G43</f>
        <v>-6.3679999148007482E-3</v>
      </c>
      <c r="O43">
        <f t="shared" ca="1" si="3"/>
        <v>-6.5124144342061591E-3</v>
      </c>
      <c r="Q43" s="2">
        <f t="shared" si="4"/>
        <v>35107.461300000083</v>
      </c>
    </row>
    <row r="44" spans="1:17" x14ac:dyDescent="0.2">
      <c r="A44" s="13" t="s">
        <v>38</v>
      </c>
      <c r="B44" s="15" t="s">
        <v>29</v>
      </c>
      <c r="C44" s="19">
        <v>50126.62350000022</v>
      </c>
      <c r="D44" s="7">
        <v>5.0000000000000001E-4</v>
      </c>
      <c r="E44">
        <f t="shared" si="0"/>
        <v>2.4956843255769074</v>
      </c>
      <c r="F44">
        <f t="shared" si="1"/>
        <v>2.5</v>
      </c>
      <c r="G44">
        <f t="shared" si="2"/>
        <v>-5.7099997793557122E-3</v>
      </c>
      <c r="K44">
        <f>G44</f>
        <v>-5.7099997793557122E-3</v>
      </c>
      <c r="O44">
        <f t="shared" ca="1" si="3"/>
        <v>-6.5010564841233021E-3</v>
      </c>
      <c r="Q44" s="2">
        <f t="shared" si="4"/>
        <v>35108.12350000022</v>
      </c>
    </row>
    <row r="45" spans="1:17" x14ac:dyDescent="0.2">
      <c r="A45" s="13" t="s">
        <v>38</v>
      </c>
      <c r="B45" s="8" t="s">
        <v>25</v>
      </c>
      <c r="C45" s="19">
        <v>50129.930399999954</v>
      </c>
      <c r="D45" s="7">
        <v>5.0000000000000001E-4</v>
      </c>
      <c r="E45">
        <f t="shared" si="0"/>
        <v>4.9950721193481371</v>
      </c>
      <c r="F45">
        <f t="shared" si="1"/>
        <v>5</v>
      </c>
      <c r="G45">
        <f t="shared" si="2"/>
        <v>-6.5200000462937169E-3</v>
      </c>
      <c r="K45">
        <f>G45</f>
        <v>-6.5200000462937169E-3</v>
      </c>
      <c r="O45">
        <f t="shared" ca="1" si="3"/>
        <v>-6.4442667337090177E-3</v>
      </c>
      <c r="Q45" s="2">
        <f t="shared" si="4"/>
        <v>35111.430399999954</v>
      </c>
    </row>
    <row r="46" spans="1:17" x14ac:dyDescent="0.2">
      <c r="A46" s="9" t="s">
        <v>31</v>
      </c>
      <c r="B46" s="10" t="s">
        <v>29</v>
      </c>
      <c r="C46" s="9">
        <v>50138.532800000001</v>
      </c>
      <c r="D46" s="9">
        <v>1E-3</v>
      </c>
      <c r="E46">
        <f t="shared" si="0"/>
        <v>11.496851295913688</v>
      </c>
      <c r="F46">
        <f t="shared" si="1"/>
        <v>11.5</v>
      </c>
      <c r="G46">
        <f t="shared" si="2"/>
        <v>-4.1659999988041818E-3</v>
      </c>
      <c r="J46">
        <f t="shared" ref="J46:J52" si="6">G46</f>
        <v>-4.1659999988041818E-3</v>
      </c>
      <c r="O46">
        <f t="shared" ca="1" si="3"/>
        <v>-6.2966133826318788E-3</v>
      </c>
      <c r="Q46" s="2">
        <f t="shared" si="4"/>
        <v>35120.032800000001</v>
      </c>
    </row>
    <row r="47" spans="1:17" x14ac:dyDescent="0.2">
      <c r="A47" s="9" t="s">
        <v>30</v>
      </c>
      <c r="B47" s="10"/>
      <c r="C47" s="9">
        <v>50140.514600000002</v>
      </c>
      <c r="D47" s="9"/>
      <c r="E47">
        <f t="shared" si="0"/>
        <v>12.994715377106859</v>
      </c>
      <c r="F47">
        <f t="shared" si="1"/>
        <v>13</v>
      </c>
      <c r="G47">
        <f t="shared" si="2"/>
        <v>-6.9919999950798228E-3</v>
      </c>
      <c r="J47">
        <f t="shared" si="6"/>
        <v>-6.9919999950798228E-3</v>
      </c>
      <c r="O47">
        <f t="shared" ca="1" si="3"/>
        <v>-6.2625395323833086E-3</v>
      </c>
      <c r="Q47" s="2">
        <f t="shared" si="4"/>
        <v>35122.014600000002</v>
      </c>
    </row>
    <row r="48" spans="1:17" x14ac:dyDescent="0.2">
      <c r="A48" s="9" t="s">
        <v>30</v>
      </c>
      <c r="B48" s="10"/>
      <c r="C48" s="9">
        <v>50152.426500000001</v>
      </c>
      <c r="D48" s="9"/>
      <c r="E48">
        <f t="shared" si="0"/>
        <v>21.997847453376508</v>
      </c>
      <c r="F48">
        <f t="shared" si="1"/>
        <v>22</v>
      </c>
      <c r="G48">
        <f t="shared" si="2"/>
        <v>-2.84799999644747E-3</v>
      </c>
      <c r="J48">
        <f t="shared" si="6"/>
        <v>-2.84799999644747E-3</v>
      </c>
      <c r="O48">
        <f t="shared" ca="1" si="3"/>
        <v>-6.0580964308918853E-3</v>
      </c>
      <c r="Q48" s="2">
        <f t="shared" si="4"/>
        <v>35133.926500000001</v>
      </c>
    </row>
    <row r="49" spans="1:17" x14ac:dyDescent="0.2">
      <c r="A49" s="9" t="s">
        <v>30</v>
      </c>
      <c r="B49" s="10"/>
      <c r="C49" s="9">
        <v>50156.394800000002</v>
      </c>
      <c r="D49" s="9"/>
      <c r="E49">
        <f t="shared" si="0"/>
        <v>24.997127922341786</v>
      </c>
      <c r="F49">
        <f t="shared" si="1"/>
        <v>25</v>
      </c>
      <c r="G49">
        <f t="shared" si="2"/>
        <v>-3.7999999985913746E-3</v>
      </c>
      <c r="J49">
        <f t="shared" si="6"/>
        <v>-3.7999999985913746E-3</v>
      </c>
      <c r="O49">
        <f t="shared" ca="1" si="3"/>
        <v>-5.9899487303947448E-3</v>
      </c>
      <c r="Q49" s="2">
        <f t="shared" si="4"/>
        <v>35137.894800000002</v>
      </c>
    </row>
    <row r="50" spans="1:17" x14ac:dyDescent="0.2">
      <c r="A50" s="9" t="s">
        <v>30</v>
      </c>
      <c r="B50" s="10" t="s">
        <v>29</v>
      </c>
      <c r="C50" s="9">
        <v>50158.3724</v>
      </c>
      <c r="D50" s="9"/>
      <c r="E50">
        <f t="shared" si="0"/>
        <v>26.491817601907364</v>
      </c>
      <c r="F50">
        <f t="shared" si="1"/>
        <v>26.5</v>
      </c>
      <c r="G50">
        <f t="shared" si="2"/>
        <v>-1.0825999997905456E-2</v>
      </c>
      <c r="J50">
        <f t="shared" si="6"/>
        <v>-1.0825999997905456E-2</v>
      </c>
      <c r="O50">
        <f t="shared" ca="1" si="3"/>
        <v>-5.9558748801461746E-3</v>
      </c>
      <c r="Q50" s="2">
        <f t="shared" si="4"/>
        <v>35139.8724</v>
      </c>
    </row>
    <row r="51" spans="1:17" x14ac:dyDescent="0.2">
      <c r="A51" s="9" t="s">
        <v>30</v>
      </c>
      <c r="B51" s="10" t="s">
        <v>29</v>
      </c>
      <c r="C51" s="9">
        <v>50162.3462</v>
      </c>
      <c r="D51" s="9"/>
      <c r="E51">
        <f t="shared" si="0"/>
        <v>29.495255025381429</v>
      </c>
      <c r="F51">
        <f t="shared" si="1"/>
        <v>29.5</v>
      </c>
      <c r="G51">
        <f t="shared" si="2"/>
        <v>-6.278000000747852E-3</v>
      </c>
      <c r="J51">
        <f t="shared" si="6"/>
        <v>-6.278000000747852E-3</v>
      </c>
      <c r="O51">
        <f t="shared" ca="1" si="3"/>
        <v>-5.8877271796490332E-3</v>
      </c>
      <c r="Q51" s="2">
        <f t="shared" si="4"/>
        <v>35143.8462</v>
      </c>
    </row>
    <row r="52" spans="1:17" x14ac:dyDescent="0.2">
      <c r="A52" s="9" t="s">
        <v>31</v>
      </c>
      <c r="B52" s="10" t="s">
        <v>29</v>
      </c>
      <c r="C52" s="9">
        <v>50502.386599999998</v>
      </c>
      <c r="D52" s="9">
        <v>1E-3</v>
      </c>
      <c r="E52">
        <f t="shared" si="0"/>
        <v>286.50115941240301</v>
      </c>
      <c r="F52">
        <f t="shared" si="1"/>
        <v>286.5</v>
      </c>
      <c r="G52">
        <f t="shared" si="2"/>
        <v>1.5340000027208589E-3</v>
      </c>
      <c r="J52">
        <f t="shared" si="6"/>
        <v>1.5340000027208589E-3</v>
      </c>
      <c r="O52">
        <f t="shared" ca="1" si="3"/>
        <v>-4.9740837060619977E-5</v>
      </c>
      <c r="Q52" s="2">
        <f t="shared" si="4"/>
        <v>35483.886599999998</v>
      </c>
    </row>
    <row r="53" spans="1:17" x14ac:dyDescent="0.2">
      <c r="A53" s="57" t="s">
        <v>155</v>
      </c>
      <c r="B53" s="58" t="s">
        <v>29</v>
      </c>
      <c r="C53" s="57">
        <v>50510.320299999999</v>
      </c>
      <c r="D53" s="57" t="s">
        <v>70</v>
      </c>
      <c r="E53">
        <f t="shared" ref="E53:E68" si="7">+(C53-C$7)/C$8</f>
        <v>292.49752850159268</v>
      </c>
      <c r="F53">
        <f t="shared" ref="F53:F68" si="8">ROUND(2*E53,0)/2</f>
        <v>292.5</v>
      </c>
      <c r="G53">
        <f t="shared" si="2"/>
        <v>-3.2700000010663643E-3</v>
      </c>
      <c r="I53">
        <f>G53</f>
        <v>-3.2700000010663643E-3</v>
      </c>
      <c r="O53">
        <f t="shared" ref="O53:O68" ca="1" si="9">+C$11+C$12*$F53</f>
        <v>8.6554563933661892E-5</v>
      </c>
      <c r="Q53" s="2">
        <f t="shared" ref="Q53:Q68" si="10">+C53-15018.5</f>
        <v>35491.820299999999</v>
      </c>
    </row>
    <row r="54" spans="1:17" x14ac:dyDescent="0.2">
      <c r="A54" s="9" t="s">
        <v>31</v>
      </c>
      <c r="B54" s="10" t="s">
        <v>29</v>
      </c>
      <c r="C54" s="9">
        <v>50510.320399999997</v>
      </c>
      <c r="D54" s="9">
        <v>1E-3</v>
      </c>
      <c r="E54">
        <f t="shared" si="7"/>
        <v>292.49760408258186</v>
      </c>
      <c r="F54">
        <f t="shared" si="8"/>
        <v>292.5</v>
      </c>
      <c r="G54">
        <f t="shared" si="2"/>
        <v>-3.1700000035925768E-3</v>
      </c>
      <c r="J54">
        <f>G54</f>
        <v>-3.1700000035925768E-3</v>
      </c>
      <c r="O54">
        <f t="shared" ca="1" si="9"/>
        <v>8.6554563933661892E-5</v>
      </c>
      <c r="Q54" s="2">
        <f t="shared" si="10"/>
        <v>35491.820399999997</v>
      </c>
    </row>
    <row r="55" spans="1:17" x14ac:dyDescent="0.2">
      <c r="A55" s="9" t="s">
        <v>31</v>
      </c>
      <c r="B55" s="10"/>
      <c r="C55" s="9">
        <v>50541.4162</v>
      </c>
      <c r="D55" s="9">
        <v>1E-3</v>
      </c>
      <c r="E55">
        <f t="shared" si="7"/>
        <v>316.00011790634721</v>
      </c>
      <c r="F55">
        <f t="shared" si="8"/>
        <v>316</v>
      </c>
      <c r="G55">
        <f t="shared" si="2"/>
        <v>1.5600000187987462E-4</v>
      </c>
      <c r="J55">
        <f>G55</f>
        <v>1.5600000187987462E-4</v>
      </c>
      <c r="O55">
        <f t="shared" ca="1" si="9"/>
        <v>6.203782178279332E-4</v>
      </c>
      <c r="Q55" s="2">
        <f t="shared" si="10"/>
        <v>35522.9162</v>
      </c>
    </row>
    <row r="56" spans="1:17" x14ac:dyDescent="0.2">
      <c r="A56" s="57" t="s">
        <v>155</v>
      </c>
      <c r="B56" s="58" t="s">
        <v>29</v>
      </c>
      <c r="C56" s="57">
        <v>50547.366999999998</v>
      </c>
      <c r="D56" s="57" t="s">
        <v>70</v>
      </c>
      <c r="E56">
        <f t="shared" si="7"/>
        <v>320.49779152344081</v>
      </c>
      <c r="F56">
        <f t="shared" si="8"/>
        <v>320.5</v>
      </c>
      <c r="G56">
        <f t="shared" si="2"/>
        <v>-2.9219999996712431E-3</v>
      </c>
      <c r="I56">
        <f>G56</f>
        <v>-2.9219999996712431E-3</v>
      </c>
      <c r="O56">
        <f t="shared" ca="1" si="9"/>
        <v>7.2259976857364482E-4</v>
      </c>
      <c r="Q56" s="2">
        <f t="shared" si="10"/>
        <v>35528.866999999998</v>
      </c>
    </row>
    <row r="57" spans="1:17" x14ac:dyDescent="0.2">
      <c r="A57" s="9" t="s">
        <v>31</v>
      </c>
      <c r="B57" s="10" t="s">
        <v>29</v>
      </c>
      <c r="C57" s="9">
        <v>50547.367100000003</v>
      </c>
      <c r="D57" s="9">
        <v>1E-3</v>
      </c>
      <c r="E57">
        <f t="shared" si="7"/>
        <v>320.4978671044355</v>
      </c>
      <c r="F57">
        <f t="shared" si="8"/>
        <v>320.5</v>
      </c>
      <c r="G57">
        <f t="shared" si="2"/>
        <v>-2.821999994921498E-3</v>
      </c>
      <c r="J57">
        <f t="shared" ref="J57:J67" si="11">G57</f>
        <v>-2.821999994921498E-3</v>
      </c>
      <c r="O57">
        <f t="shared" ca="1" si="9"/>
        <v>7.2259976857364482E-4</v>
      </c>
      <c r="Q57" s="2">
        <f t="shared" si="10"/>
        <v>35528.867100000003</v>
      </c>
    </row>
    <row r="58" spans="1:17" x14ac:dyDescent="0.2">
      <c r="A58" s="7" t="s">
        <v>32</v>
      </c>
      <c r="B58" s="10"/>
      <c r="C58" s="7">
        <v>50844.4064</v>
      </c>
      <c r="D58" s="7">
        <v>2.0999999999999999E-3</v>
      </c>
      <c r="E58">
        <f t="shared" si="7"/>
        <v>545.00311393683376</v>
      </c>
      <c r="F58">
        <f t="shared" si="8"/>
        <v>545</v>
      </c>
      <c r="G58">
        <f t="shared" si="2"/>
        <v>4.1200000050594099E-3</v>
      </c>
      <c r="J58">
        <f t="shared" si="11"/>
        <v>4.1200000050594099E-3</v>
      </c>
      <c r="O58">
        <f t="shared" ca="1" si="9"/>
        <v>5.8223193557763626E-3</v>
      </c>
      <c r="Q58" s="2">
        <f t="shared" si="10"/>
        <v>35825.9064</v>
      </c>
    </row>
    <row r="59" spans="1:17" x14ac:dyDescent="0.2">
      <c r="A59" s="7" t="s">
        <v>32</v>
      </c>
      <c r="B59" s="8" t="s">
        <v>29</v>
      </c>
      <c r="C59" s="7">
        <v>50846.391799999998</v>
      </c>
      <c r="D59" s="7">
        <v>2.9999999999999997E-4</v>
      </c>
      <c r="E59">
        <f t="shared" si="7"/>
        <v>546.50369893370294</v>
      </c>
      <c r="F59">
        <f t="shared" si="8"/>
        <v>546.5</v>
      </c>
      <c r="G59">
        <f t="shared" si="2"/>
        <v>4.8939999978756532E-3</v>
      </c>
      <c r="J59">
        <f t="shared" si="11"/>
        <v>4.8939999978756532E-3</v>
      </c>
      <c r="O59">
        <f t="shared" ca="1" si="9"/>
        <v>5.8563932060249329E-3</v>
      </c>
      <c r="Q59" s="2">
        <f t="shared" si="10"/>
        <v>35827.891799999998</v>
      </c>
    </row>
    <row r="60" spans="1:17" x14ac:dyDescent="0.2">
      <c r="A60" s="7" t="s">
        <v>32</v>
      </c>
      <c r="B60" s="10"/>
      <c r="C60" s="7">
        <v>50848.376799999998</v>
      </c>
      <c r="D60" s="7">
        <v>2.0000000000000001E-4</v>
      </c>
      <c r="E60">
        <f t="shared" si="7"/>
        <v>548.00398160661007</v>
      </c>
      <c r="F60">
        <f t="shared" si="8"/>
        <v>548</v>
      </c>
      <c r="G60">
        <f t="shared" si="2"/>
        <v>5.2680000007967465E-3</v>
      </c>
      <c r="J60">
        <f t="shared" si="11"/>
        <v>5.2680000007967465E-3</v>
      </c>
      <c r="O60">
        <f t="shared" ca="1" si="9"/>
        <v>5.8904670562735031E-3</v>
      </c>
      <c r="Q60" s="2">
        <f t="shared" si="10"/>
        <v>35829.876799999998</v>
      </c>
    </row>
    <row r="61" spans="1:17" x14ac:dyDescent="0.2">
      <c r="A61" s="7" t="s">
        <v>32</v>
      </c>
      <c r="B61" s="8" t="s">
        <v>29</v>
      </c>
      <c r="C61" s="7">
        <v>50850.3603</v>
      </c>
      <c r="D61" s="7">
        <v>6.9999999999999999E-4</v>
      </c>
      <c r="E61">
        <f t="shared" si="7"/>
        <v>549.50313056465211</v>
      </c>
      <c r="F61">
        <f t="shared" si="8"/>
        <v>549.5</v>
      </c>
      <c r="G61">
        <f t="shared" si="2"/>
        <v>4.1420000052312389E-3</v>
      </c>
      <c r="J61">
        <f t="shared" si="11"/>
        <v>4.1420000052312389E-3</v>
      </c>
      <c r="O61">
        <f t="shared" ca="1" si="9"/>
        <v>5.9245409065220751E-3</v>
      </c>
      <c r="Q61" s="2">
        <f t="shared" si="10"/>
        <v>35831.8603</v>
      </c>
    </row>
    <row r="62" spans="1:17" x14ac:dyDescent="0.2">
      <c r="A62" s="7" t="s">
        <v>33</v>
      </c>
      <c r="B62" s="10"/>
      <c r="C62" s="7">
        <v>51278.385199999997</v>
      </c>
      <c r="D62" s="7">
        <v>4.0000000000000002E-4</v>
      </c>
      <c r="E62">
        <f t="shared" si="7"/>
        <v>873.00859204706489</v>
      </c>
      <c r="F62">
        <f t="shared" si="8"/>
        <v>873</v>
      </c>
      <c r="G62">
        <f t="shared" si="2"/>
        <v>1.1367999999492895E-2</v>
      </c>
      <c r="J62">
        <f t="shared" si="11"/>
        <v>1.1367999999492895E-2</v>
      </c>
      <c r="O62">
        <f t="shared" ca="1" si="9"/>
        <v>1.3273134610130445E-2</v>
      </c>
      <c r="Q62" s="2">
        <f t="shared" si="10"/>
        <v>36259.885199999997</v>
      </c>
    </row>
    <row r="63" spans="1:17" x14ac:dyDescent="0.2">
      <c r="A63" s="57" t="s">
        <v>194</v>
      </c>
      <c r="B63" s="58" t="s">
        <v>25</v>
      </c>
      <c r="C63" s="57">
        <v>51278.386400000003</v>
      </c>
      <c r="D63" s="57" t="s">
        <v>70</v>
      </c>
      <c r="E63">
        <f t="shared" si="7"/>
        <v>873.0094990189624</v>
      </c>
      <c r="F63">
        <f t="shared" si="8"/>
        <v>873</v>
      </c>
      <c r="G63">
        <f t="shared" si="2"/>
        <v>1.2568000005558133E-2</v>
      </c>
      <c r="J63">
        <f t="shared" si="11"/>
        <v>1.2568000005558133E-2</v>
      </c>
      <c r="O63">
        <f t="shared" ca="1" si="9"/>
        <v>1.3273134610130445E-2</v>
      </c>
      <c r="Q63" s="2">
        <f t="shared" si="10"/>
        <v>36259.886400000003</v>
      </c>
    </row>
    <row r="64" spans="1:17" x14ac:dyDescent="0.2">
      <c r="A64" s="7" t="s">
        <v>33</v>
      </c>
      <c r="B64" s="10"/>
      <c r="C64" s="7">
        <v>51278.386899999998</v>
      </c>
      <c r="D64" s="7">
        <v>6.9999999999999999E-4</v>
      </c>
      <c r="E64">
        <f t="shared" si="7"/>
        <v>873.00987692391379</v>
      </c>
      <c r="F64">
        <f t="shared" si="8"/>
        <v>873</v>
      </c>
      <c r="G64">
        <f t="shared" si="2"/>
        <v>1.3068000000203028E-2</v>
      </c>
      <c r="J64">
        <f t="shared" si="11"/>
        <v>1.3068000000203028E-2</v>
      </c>
      <c r="O64">
        <f t="shared" ca="1" si="9"/>
        <v>1.3273134610130445E-2</v>
      </c>
      <c r="Q64" s="2">
        <f t="shared" si="10"/>
        <v>36259.886899999998</v>
      </c>
    </row>
    <row r="65" spans="1:21" x14ac:dyDescent="0.2">
      <c r="A65" s="57" t="s">
        <v>194</v>
      </c>
      <c r="B65" s="58" t="s">
        <v>25</v>
      </c>
      <c r="C65" s="57">
        <v>51278.3874</v>
      </c>
      <c r="D65" s="57" t="s">
        <v>70</v>
      </c>
      <c r="E65">
        <f t="shared" si="7"/>
        <v>873.01025482887064</v>
      </c>
      <c r="F65">
        <f t="shared" si="8"/>
        <v>873</v>
      </c>
      <c r="G65">
        <f t="shared" si="2"/>
        <v>1.3568000002123881E-2</v>
      </c>
      <c r="J65">
        <f t="shared" si="11"/>
        <v>1.3568000002123881E-2</v>
      </c>
      <c r="O65">
        <f t="shared" ca="1" si="9"/>
        <v>1.3273134610130445E-2</v>
      </c>
      <c r="Q65" s="2">
        <f t="shared" si="10"/>
        <v>36259.8874</v>
      </c>
    </row>
    <row r="66" spans="1:21" x14ac:dyDescent="0.2">
      <c r="A66" s="11" t="s">
        <v>34</v>
      </c>
      <c r="B66" s="8" t="s">
        <v>29</v>
      </c>
      <c r="C66" s="7">
        <v>51534.413399999998</v>
      </c>
      <c r="D66" s="7">
        <v>2.0999999999999999E-3</v>
      </c>
      <c r="E66">
        <f t="shared" si="7"/>
        <v>1066.5172430473042</v>
      </c>
      <c r="F66">
        <f t="shared" si="8"/>
        <v>1066.5</v>
      </c>
      <c r="G66">
        <f t="shared" si="2"/>
        <v>2.2813999996287748E-2</v>
      </c>
      <c r="J66">
        <f t="shared" si="11"/>
        <v>2.2813999996287748E-2</v>
      </c>
      <c r="O66">
        <f t="shared" ca="1" si="9"/>
        <v>1.766866129219604E-2</v>
      </c>
      <c r="Q66" s="2">
        <f t="shared" si="10"/>
        <v>36515.913399999998</v>
      </c>
    </row>
    <row r="67" spans="1:21" x14ac:dyDescent="0.2">
      <c r="A67" s="12" t="s">
        <v>35</v>
      </c>
      <c r="B67" s="10"/>
      <c r="C67" s="7">
        <v>51626.363899999997</v>
      </c>
      <c r="D67" s="7">
        <v>1E-4</v>
      </c>
      <c r="E67">
        <f t="shared" si="7"/>
        <v>1136.0143422488659</v>
      </c>
      <c r="F67">
        <f t="shared" si="8"/>
        <v>1136</v>
      </c>
      <c r="G67">
        <f t="shared" si="2"/>
        <v>1.897599999938393E-2</v>
      </c>
      <c r="J67">
        <f t="shared" si="11"/>
        <v>1.897599999938393E-2</v>
      </c>
      <c r="O67">
        <f t="shared" ca="1" si="9"/>
        <v>1.9247416353713142E-2</v>
      </c>
      <c r="Q67" s="2">
        <f t="shared" si="10"/>
        <v>36607.863899999997</v>
      </c>
    </row>
    <row r="68" spans="1:21" x14ac:dyDescent="0.2">
      <c r="A68" s="12" t="s">
        <v>35</v>
      </c>
      <c r="B68" s="8" t="s">
        <v>29</v>
      </c>
      <c r="C68" s="7">
        <v>51927.35</v>
      </c>
      <c r="D68" s="7">
        <v>1.5E-3</v>
      </c>
      <c r="E68">
        <f t="shared" si="7"/>
        <v>1363.5026196371512</v>
      </c>
      <c r="F68">
        <f t="shared" si="8"/>
        <v>1363.5</v>
      </c>
      <c r="O68">
        <f t="shared" ca="1" si="9"/>
        <v>2.4415283641413002E-2</v>
      </c>
      <c r="Q68" s="2">
        <f t="shared" si="10"/>
        <v>36908.85</v>
      </c>
      <c r="U68" s="16">
        <v>3.466000001935754E-3</v>
      </c>
    </row>
    <row r="69" spans="1:21" x14ac:dyDescent="0.2">
      <c r="A69" s="12" t="s">
        <v>35</v>
      </c>
      <c r="B69" s="8" t="s">
        <v>29</v>
      </c>
      <c r="C69" s="7">
        <v>51956.4827</v>
      </c>
      <c r="D69" s="7">
        <v>8.9999999999999998E-4</v>
      </c>
      <c r="E69">
        <f t="shared" ref="E69:E92" si="12">+(C69-C$7)/C$8</f>
        <v>1385.5214030250554</v>
      </c>
      <c r="F69">
        <f t="shared" ref="F69:F94" si="13">ROUND(2*E69,0)/2</f>
        <v>1385.5</v>
      </c>
      <c r="G69">
        <f t="shared" ref="G69:G92" si="14">+C69-(C$7+F69*C$8)</f>
        <v>2.8318000004219357E-2</v>
      </c>
      <c r="J69">
        <f>G69</f>
        <v>2.8318000004219357E-2</v>
      </c>
      <c r="O69">
        <f t="shared" ref="O69:O92" ca="1" si="15">+C$11+C$12*$F69</f>
        <v>2.4915033445058705E-2</v>
      </c>
      <c r="Q69" s="2">
        <f t="shared" ref="Q69:Q92" si="16">+C69-15018.5</f>
        <v>36937.9827</v>
      </c>
    </row>
    <row r="70" spans="1:21" x14ac:dyDescent="0.2">
      <c r="A70" s="13" t="s">
        <v>36</v>
      </c>
      <c r="B70" s="10"/>
      <c r="C70" s="7">
        <v>52339.517800000001</v>
      </c>
      <c r="D70" s="7">
        <v>2.0000000000000001E-4</v>
      </c>
      <c r="E70">
        <f t="shared" si="12"/>
        <v>1675.0231277832725</v>
      </c>
      <c r="F70">
        <f t="shared" si="13"/>
        <v>1675</v>
      </c>
      <c r="G70">
        <f t="shared" si="14"/>
        <v>3.0600000005506445E-2</v>
      </c>
      <c r="J70">
        <f>G70</f>
        <v>3.0600000005506445E-2</v>
      </c>
      <c r="O70">
        <f t="shared" ca="1" si="15"/>
        <v>3.1491286543032806E-2</v>
      </c>
      <c r="Q70" s="2">
        <f t="shared" si="16"/>
        <v>37321.017800000001</v>
      </c>
    </row>
    <row r="71" spans="1:21" x14ac:dyDescent="0.2">
      <c r="A71" s="13" t="s">
        <v>36</v>
      </c>
      <c r="B71" s="8" t="s">
        <v>29</v>
      </c>
      <c r="C71" s="7">
        <v>52591.570800000001</v>
      </c>
      <c r="D71" s="7">
        <v>1.9E-3</v>
      </c>
      <c r="E71">
        <f t="shared" si="12"/>
        <v>1865.5272832261619</v>
      </c>
      <c r="F71">
        <f t="shared" si="13"/>
        <v>1865.5</v>
      </c>
      <c r="G71">
        <f t="shared" si="14"/>
        <v>3.6098000004130881E-2</v>
      </c>
      <c r="J71">
        <f>G71</f>
        <v>3.6098000004130881E-2</v>
      </c>
      <c r="O71">
        <f t="shared" ca="1" si="15"/>
        <v>3.5818665524601265E-2</v>
      </c>
      <c r="Q71" s="2">
        <f t="shared" si="16"/>
        <v>37573.070800000001</v>
      </c>
    </row>
    <row r="72" spans="1:21" x14ac:dyDescent="0.2">
      <c r="A72" s="13" t="s">
        <v>36</v>
      </c>
      <c r="B72" s="10"/>
      <c r="C72" s="7">
        <v>52703.372600000002</v>
      </c>
      <c r="D72" s="7">
        <v>1.1000000000000001E-3</v>
      </c>
      <c r="E72">
        <f t="shared" si="12"/>
        <v>1950.0281917096756</v>
      </c>
      <c r="F72">
        <f t="shared" si="13"/>
        <v>1950</v>
      </c>
      <c r="G72">
        <f t="shared" si="14"/>
        <v>3.7300000003597233E-2</v>
      </c>
      <c r="J72">
        <f>G72</f>
        <v>3.7300000003597233E-2</v>
      </c>
      <c r="O72">
        <f t="shared" ca="1" si="15"/>
        <v>3.7738159088604062E-2</v>
      </c>
      <c r="Q72" s="2">
        <f t="shared" si="16"/>
        <v>37684.872600000002</v>
      </c>
    </row>
    <row r="73" spans="1:21" x14ac:dyDescent="0.2">
      <c r="A73" s="14" t="s">
        <v>37</v>
      </c>
      <c r="B73" s="15" t="s">
        <v>29</v>
      </c>
      <c r="C73" s="19">
        <v>53082.442600000002</v>
      </c>
      <c r="D73" s="19">
        <v>2.0000000000000001E-4</v>
      </c>
      <c r="E73">
        <f t="shared" si="12"/>
        <v>2236.5330545906413</v>
      </c>
      <c r="F73">
        <f t="shared" si="13"/>
        <v>2236.5</v>
      </c>
      <c r="G73">
        <f t="shared" si="14"/>
        <v>4.373400000622496E-2</v>
      </c>
      <c r="J73">
        <f>G73</f>
        <v>4.373400000622496E-2</v>
      </c>
      <c r="O73">
        <f t="shared" ca="1" si="15"/>
        <v>4.424626448608103E-2</v>
      </c>
      <c r="Q73" s="2">
        <f t="shared" si="16"/>
        <v>38063.942600000002</v>
      </c>
    </row>
    <row r="74" spans="1:21" x14ac:dyDescent="0.2">
      <c r="A74" s="39" t="s">
        <v>50</v>
      </c>
      <c r="B74" s="38" t="s">
        <v>25</v>
      </c>
      <c r="C74" s="40">
        <v>53388.744700000003</v>
      </c>
      <c r="D74" s="40">
        <v>1.1000000000000001E-3</v>
      </c>
      <c r="E74">
        <f t="shared" si="12"/>
        <v>2468.0392174646545</v>
      </c>
      <c r="F74">
        <f t="shared" si="13"/>
        <v>2468</v>
      </c>
      <c r="G74">
        <f t="shared" si="14"/>
        <v>5.188800000178162E-2</v>
      </c>
      <c r="K74">
        <f>G74</f>
        <v>5.188800000178162E-2</v>
      </c>
      <c r="O74">
        <f t="shared" ca="1" si="15"/>
        <v>4.950499537444375E-2</v>
      </c>
      <c r="Q74" s="2">
        <f t="shared" si="16"/>
        <v>38370.244700000003</v>
      </c>
    </row>
    <row r="75" spans="1:21" x14ac:dyDescent="0.2">
      <c r="A75" s="39" t="s">
        <v>50</v>
      </c>
      <c r="B75" s="38" t="s">
        <v>25</v>
      </c>
      <c r="C75" s="40">
        <v>53400.647499999999</v>
      </c>
      <c r="D75" s="40">
        <v>1E-3</v>
      </c>
      <c r="E75">
        <f t="shared" si="12"/>
        <v>2477.0354716707338</v>
      </c>
      <c r="F75">
        <f t="shared" si="13"/>
        <v>2477</v>
      </c>
      <c r="G75">
        <f t="shared" si="14"/>
        <v>4.6932000004744623E-2</v>
      </c>
      <c r="K75">
        <f>G75</f>
        <v>4.6932000004744623E-2</v>
      </c>
      <c r="O75">
        <f t="shared" ca="1" si="15"/>
        <v>4.9709438475935175E-2</v>
      </c>
      <c r="Q75" s="2">
        <f t="shared" si="16"/>
        <v>38382.147499999999</v>
      </c>
    </row>
    <row r="76" spans="1:21" x14ac:dyDescent="0.2">
      <c r="A76" s="18" t="s">
        <v>43</v>
      </c>
      <c r="B76" s="15" t="s">
        <v>29</v>
      </c>
      <c r="C76" s="19">
        <v>53815.445599999999</v>
      </c>
      <c r="D76" s="19">
        <v>5.0000000000000001E-4</v>
      </c>
      <c r="E76">
        <f t="shared" si="12"/>
        <v>2790.5439866251886</v>
      </c>
      <c r="F76">
        <f t="shared" si="13"/>
        <v>2790.5</v>
      </c>
      <c r="G76">
        <f t="shared" si="14"/>
        <v>5.8197999998810701E-2</v>
      </c>
      <c r="J76">
        <f>G76</f>
        <v>5.8197999998810701E-2</v>
      </c>
      <c r="O76">
        <f t="shared" ca="1" si="15"/>
        <v>5.6830873177886404E-2</v>
      </c>
      <c r="Q76" s="2">
        <f t="shared" si="16"/>
        <v>38796.945599999999</v>
      </c>
    </row>
    <row r="77" spans="1:21" x14ac:dyDescent="0.2">
      <c r="A77" s="57" t="s">
        <v>250</v>
      </c>
      <c r="B77" s="58" t="s">
        <v>25</v>
      </c>
      <c r="C77" s="57">
        <v>54099.251199999999</v>
      </c>
      <c r="D77" s="57" t="s">
        <v>70</v>
      </c>
      <c r="E77">
        <f t="shared" si="12"/>
        <v>3005.0470718412444</v>
      </c>
      <c r="F77">
        <f t="shared" si="13"/>
        <v>3005</v>
      </c>
      <c r="G77">
        <f t="shared" si="14"/>
        <v>6.227999999828171E-2</v>
      </c>
      <c r="J77">
        <f>G77</f>
        <v>6.227999999828171E-2</v>
      </c>
      <c r="O77">
        <f t="shared" ca="1" si="15"/>
        <v>6.1703433763431986E-2</v>
      </c>
      <c r="Q77" s="2">
        <f t="shared" si="16"/>
        <v>39080.751199999999</v>
      </c>
    </row>
    <row r="78" spans="1:21" x14ac:dyDescent="0.2">
      <c r="A78" s="22" t="s">
        <v>58</v>
      </c>
      <c r="C78" s="19">
        <v>54455.826800000003</v>
      </c>
      <c r="D78" s="19">
        <v>2.0000000000000001E-4</v>
      </c>
      <c r="E78">
        <f t="shared" si="12"/>
        <v>3274.550444265069</v>
      </c>
      <c r="F78">
        <f t="shared" si="13"/>
        <v>3274.5</v>
      </c>
      <c r="G78">
        <f t="shared" si="14"/>
        <v>6.6742000002705026E-2</v>
      </c>
      <c r="K78">
        <f>G78</f>
        <v>6.6742000002705026E-2</v>
      </c>
      <c r="O78">
        <f t="shared" ca="1" si="15"/>
        <v>6.7825368858091817E-2</v>
      </c>
      <c r="Q78" s="2">
        <f t="shared" si="16"/>
        <v>39437.326800000003</v>
      </c>
    </row>
    <row r="79" spans="1:21" x14ac:dyDescent="0.2">
      <c r="A79" s="62" t="s">
        <v>52</v>
      </c>
      <c r="B79" s="63" t="s">
        <v>25</v>
      </c>
      <c r="C79" s="62">
        <v>54509.411899999999</v>
      </c>
      <c r="D79" s="62">
        <v>1.6000000000000001E-3</v>
      </c>
      <c r="E79">
        <f t="shared" si="12"/>
        <v>3315.0505939154286</v>
      </c>
      <c r="F79">
        <f t="shared" si="13"/>
        <v>3315</v>
      </c>
      <c r="G79">
        <f t="shared" si="14"/>
        <v>6.6940000004251488E-2</v>
      </c>
      <c r="J79">
        <f>G79</f>
        <v>6.6940000004251488E-2</v>
      </c>
      <c r="O79">
        <f t="shared" ca="1" si="15"/>
        <v>6.8745362814803215E-2</v>
      </c>
      <c r="Q79" s="2">
        <f t="shared" si="16"/>
        <v>39490.911899999999</v>
      </c>
    </row>
    <row r="80" spans="1:21" x14ac:dyDescent="0.2">
      <c r="A80" s="62" t="s">
        <v>52</v>
      </c>
      <c r="B80" s="63" t="s">
        <v>25</v>
      </c>
      <c r="C80" s="62">
        <v>54513.381999999998</v>
      </c>
      <c r="D80" s="62">
        <v>2.0000000000000001E-4</v>
      </c>
      <c r="E80">
        <f t="shared" si="12"/>
        <v>3318.0512348422321</v>
      </c>
      <c r="F80">
        <f t="shared" si="13"/>
        <v>3318</v>
      </c>
      <c r="G80">
        <f t="shared" si="14"/>
        <v>6.7788000000291504E-2</v>
      </c>
      <c r="J80">
        <f>G80</f>
        <v>6.7788000000291504E-2</v>
      </c>
      <c r="O80">
        <f t="shared" ca="1" si="15"/>
        <v>6.8813510515300366E-2</v>
      </c>
      <c r="Q80" s="2">
        <f t="shared" si="16"/>
        <v>39494.881999999998</v>
      </c>
    </row>
    <row r="81" spans="1:17" x14ac:dyDescent="0.2">
      <c r="A81" s="62" t="s">
        <v>52</v>
      </c>
      <c r="B81" s="63" t="s">
        <v>29</v>
      </c>
      <c r="C81" s="62">
        <v>54544.474399999999</v>
      </c>
      <c r="D81" s="62">
        <v>6.9999999999999999E-4</v>
      </c>
      <c r="E81">
        <f t="shared" si="12"/>
        <v>3341.5511789122997</v>
      </c>
      <c r="F81">
        <f t="shared" si="13"/>
        <v>3341.5</v>
      </c>
      <c r="G81">
        <f t="shared" si="14"/>
        <v>6.7714000004343688E-2</v>
      </c>
      <c r="J81">
        <f>G81</f>
        <v>6.7714000004343688E-2</v>
      </c>
      <c r="O81">
        <f t="shared" ca="1" si="15"/>
        <v>6.9347334169194627E-2</v>
      </c>
      <c r="Q81" s="2">
        <f t="shared" si="16"/>
        <v>39525.974399999999</v>
      </c>
    </row>
    <row r="82" spans="1:17" x14ac:dyDescent="0.2">
      <c r="A82" s="57" t="s">
        <v>275</v>
      </c>
      <c r="B82" s="58" t="s">
        <v>25</v>
      </c>
      <c r="C82" s="57">
        <v>55184.199500000002</v>
      </c>
      <c r="D82" s="57" t="s">
        <v>70</v>
      </c>
      <c r="E82">
        <f t="shared" si="12"/>
        <v>3825.0617496697146</v>
      </c>
      <c r="F82">
        <f t="shared" si="13"/>
        <v>3825</v>
      </c>
      <c r="G82">
        <f t="shared" si="14"/>
        <v>8.1700000002456363E-2</v>
      </c>
      <c r="J82">
        <f>G82</f>
        <v>8.1700000002456363E-2</v>
      </c>
      <c r="O82">
        <f t="shared" ca="1" si="15"/>
        <v>8.0330471899317191E-2</v>
      </c>
      <c r="Q82" s="2">
        <f t="shared" si="16"/>
        <v>40165.699500000002</v>
      </c>
    </row>
    <row r="83" spans="1:17" x14ac:dyDescent="0.2">
      <c r="A83" s="12" t="s">
        <v>55</v>
      </c>
      <c r="B83" s="41" t="s">
        <v>25</v>
      </c>
      <c r="C83" s="12">
        <v>55279.463600000003</v>
      </c>
      <c r="D83" s="12">
        <v>2.0000000000000001E-4</v>
      </c>
      <c r="E83">
        <f t="shared" si="12"/>
        <v>3897.0633005916516</v>
      </c>
      <c r="F83">
        <f t="shared" si="13"/>
        <v>3897</v>
      </c>
      <c r="G83">
        <f t="shared" si="14"/>
        <v>8.3752000005915761E-2</v>
      </c>
      <c r="J83">
        <f>G83</f>
        <v>8.3752000005915761E-2</v>
      </c>
      <c r="O83">
        <f t="shared" ca="1" si="15"/>
        <v>8.1966016711248577E-2</v>
      </c>
      <c r="Q83" s="2">
        <f t="shared" si="16"/>
        <v>40260.963600000003</v>
      </c>
    </row>
    <row r="84" spans="1:17" x14ac:dyDescent="0.2">
      <c r="A84" s="12" t="s">
        <v>56</v>
      </c>
      <c r="B84" s="41" t="s">
        <v>25</v>
      </c>
      <c r="C84" s="12">
        <v>55563.931199999999</v>
      </c>
      <c r="D84" s="12">
        <v>2.9999999999999997E-4</v>
      </c>
      <c r="E84">
        <f t="shared" si="12"/>
        <v>4112.0667319686436</v>
      </c>
      <c r="F84">
        <f t="shared" si="13"/>
        <v>4112</v>
      </c>
      <c r="G84">
        <f t="shared" si="14"/>
        <v>8.8292000000365078E-2</v>
      </c>
      <c r="K84">
        <f>G84</f>
        <v>8.8292000000365078E-2</v>
      </c>
      <c r="O84">
        <f t="shared" ca="1" si="15"/>
        <v>8.6849935246877022E-2</v>
      </c>
      <c r="Q84" s="2">
        <f t="shared" si="16"/>
        <v>40545.431199999999</v>
      </c>
    </row>
    <row r="85" spans="1:17" x14ac:dyDescent="0.2">
      <c r="A85" s="57" t="s">
        <v>291</v>
      </c>
      <c r="B85" s="58" t="s">
        <v>25</v>
      </c>
      <c r="C85" s="57">
        <v>55569.2238</v>
      </c>
      <c r="D85" s="57" t="s">
        <v>70</v>
      </c>
      <c r="E85">
        <f t="shared" si="12"/>
        <v>4116.0669315024606</v>
      </c>
      <c r="F85">
        <f t="shared" si="13"/>
        <v>4116</v>
      </c>
      <c r="G85">
        <f t="shared" si="14"/>
        <v>8.8556000002427027E-2</v>
      </c>
      <c r="J85">
        <f>G85</f>
        <v>8.8556000002427027E-2</v>
      </c>
      <c r="O85">
        <f t="shared" ca="1" si="15"/>
        <v>8.6940798847539871E-2</v>
      </c>
      <c r="Q85" s="2">
        <f t="shared" si="16"/>
        <v>40550.7238</v>
      </c>
    </row>
    <row r="86" spans="1:17" x14ac:dyDescent="0.2">
      <c r="A86" s="12" t="s">
        <v>57</v>
      </c>
      <c r="B86" s="41" t="s">
        <v>29</v>
      </c>
      <c r="C86" s="12">
        <v>55621.483</v>
      </c>
      <c r="D86" s="12">
        <v>4.0000000000000002E-4</v>
      </c>
      <c r="E86">
        <f t="shared" si="12"/>
        <v>4155.564952792115</v>
      </c>
      <c r="F86">
        <f t="shared" si="13"/>
        <v>4155.5</v>
      </c>
      <c r="G86">
        <f t="shared" si="14"/>
        <v>8.5938000003807247E-2</v>
      </c>
      <c r="J86">
        <f>G86</f>
        <v>8.5938000003807247E-2</v>
      </c>
      <c r="O86">
        <f t="shared" ca="1" si="15"/>
        <v>8.7838076904085557E-2</v>
      </c>
      <c r="Q86" s="2">
        <f t="shared" si="16"/>
        <v>40602.983</v>
      </c>
    </row>
    <row r="87" spans="1:17" x14ac:dyDescent="0.2">
      <c r="A87" s="12" t="s">
        <v>56</v>
      </c>
      <c r="B87" s="41" t="s">
        <v>25</v>
      </c>
      <c r="C87" s="12">
        <v>55632.730600000003</v>
      </c>
      <c r="D87" s="12">
        <v>2.9999999999999997E-4</v>
      </c>
      <c r="E87">
        <f t="shared" si="12"/>
        <v>4164.0660003446528</v>
      </c>
      <c r="F87">
        <f t="shared" si="13"/>
        <v>4164</v>
      </c>
      <c r="G87">
        <f t="shared" si="14"/>
        <v>8.7324000007356517E-2</v>
      </c>
      <c r="K87">
        <f>G87</f>
        <v>8.7324000007356517E-2</v>
      </c>
      <c r="O87">
        <f t="shared" ca="1" si="15"/>
        <v>8.8031162055494119E-2</v>
      </c>
      <c r="Q87" s="2">
        <f t="shared" si="16"/>
        <v>40614.230600000003</v>
      </c>
    </row>
    <row r="88" spans="1:17" x14ac:dyDescent="0.2">
      <c r="A88" s="57" t="s">
        <v>305</v>
      </c>
      <c r="B88" s="58" t="s">
        <v>25</v>
      </c>
      <c r="C88" s="57">
        <v>55929.108999999997</v>
      </c>
      <c r="D88" s="57" t="s">
        <v>70</v>
      </c>
      <c r="E88">
        <f t="shared" si="12"/>
        <v>4388.071732407012</v>
      </c>
      <c r="F88">
        <f t="shared" si="13"/>
        <v>4388</v>
      </c>
      <c r="G88">
        <f t="shared" si="14"/>
        <v>9.4907999999122694E-2</v>
      </c>
      <c r="J88">
        <f>G88</f>
        <v>9.4907999999122694E-2</v>
      </c>
      <c r="O88">
        <f t="shared" ca="1" si="15"/>
        <v>9.311952369261399E-2</v>
      </c>
      <c r="Q88" s="2">
        <f t="shared" si="16"/>
        <v>40910.608999999997</v>
      </c>
    </row>
    <row r="89" spans="1:17" x14ac:dyDescent="0.2">
      <c r="A89" s="57" t="s">
        <v>309</v>
      </c>
      <c r="B89" s="58" t="s">
        <v>25</v>
      </c>
      <c r="C89" s="57">
        <v>56691.213499999998</v>
      </c>
      <c r="D89" s="57" t="s">
        <v>70</v>
      </c>
      <c r="E89">
        <f t="shared" si="12"/>
        <v>4964.0778665602484</v>
      </c>
      <c r="F89">
        <f t="shared" si="13"/>
        <v>4964</v>
      </c>
      <c r="G89">
        <f t="shared" si="14"/>
        <v>0.10302399999636691</v>
      </c>
      <c r="J89">
        <f>G89</f>
        <v>0.10302399999636691</v>
      </c>
      <c r="O89">
        <f t="shared" ca="1" si="15"/>
        <v>0.10620388218806506</v>
      </c>
      <c r="Q89" s="2">
        <f t="shared" si="16"/>
        <v>41672.713499999998</v>
      </c>
    </row>
    <row r="90" spans="1:17" x14ac:dyDescent="0.2">
      <c r="A90" s="42" t="s">
        <v>59</v>
      </c>
      <c r="B90" s="43" t="s">
        <v>25</v>
      </c>
      <c r="C90" s="42">
        <v>56743.477400000003</v>
      </c>
      <c r="D90" s="42">
        <v>2E-3</v>
      </c>
      <c r="E90">
        <f t="shared" si="12"/>
        <v>5003.5794401564872</v>
      </c>
      <c r="F90">
        <f t="shared" si="13"/>
        <v>5003.5</v>
      </c>
      <c r="G90">
        <f t="shared" si="14"/>
        <v>0.10510600000270642</v>
      </c>
      <c r="J90">
        <f>G90</f>
        <v>0.10510600000270642</v>
      </c>
      <c r="O90">
        <f t="shared" ca="1" si="15"/>
        <v>0.10710116024461075</v>
      </c>
      <c r="Q90" s="2">
        <f t="shared" si="16"/>
        <v>41724.977400000003</v>
      </c>
    </row>
    <row r="91" spans="1:17" x14ac:dyDescent="0.2">
      <c r="A91" s="60" t="s">
        <v>320</v>
      </c>
      <c r="B91" s="61"/>
      <c r="C91" s="60">
        <v>57101.382100000003</v>
      </c>
      <c r="D91" s="74">
        <v>1E-4</v>
      </c>
      <c r="E91">
        <f t="shared" si="12"/>
        <v>5274.0873595327321</v>
      </c>
      <c r="F91">
        <f t="shared" si="13"/>
        <v>5274</v>
      </c>
      <c r="G91">
        <f t="shared" si="14"/>
        <v>0.11558400000649272</v>
      </c>
      <c r="J91">
        <f>G91</f>
        <v>0.11558400000649272</v>
      </c>
      <c r="O91">
        <f t="shared" ca="1" si="15"/>
        <v>0.11324581123943629</v>
      </c>
      <c r="Q91" s="2">
        <f t="shared" si="16"/>
        <v>42082.882100000003</v>
      </c>
    </row>
    <row r="92" spans="1:17" x14ac:dyDescent="0.2">
      <c r="A92" s="64" t="s">
        <v>0</v>
      </c>
      <c r="B92" s="65" t="s">
        <v>25</v>
      </c>
      <c r="C92" s="65">
        <v>57799.320099999997</v>
      </c>
      <c r="D92" s="65">
        <v>2.2000000000000001E-3</v>
      </c>
      <c r="E92">
        <f t="shared" si="12"/>
        <v>5801.5958170456297</v>
      </c>
      <c r="F92">
        <f t="shared" si="13"/>
        <v>5801.5</v>
      </c>
      <c r="G92">
        <f t="shared" si="14"/>
        <v>0.12677399999665795</v>
      </c>
      <c r="K92">
        <f>G92</f>
        <v>0.12677399999665795</v>
      </c>
      <c r="O92">
        <f t="shared" ca="1" si="15"/>
        <v>0.12522844857685025</v>
      </c>
      <c r="Q92" s="2">
        <f t="shared" si="16"/>
        <v>42780.820099999997</v>
      </c>
    </row>
    <row r="93" spans="1:17" x14ac:dyDescent="0.2">
      <c r="A93" s="66" t="s">
        <v>321</v>
      </c>
      <c r="B93" s="67" t="s">
        <v>25</v>
      </c>
      <c r="C93" s="68">
        <v>58174.419100000057</v>
      </c>
      <c r="D93" s="68">
        <v>1E-4</v>
      </c>
      <c r="E93">
        <f>+(C93-C$7)/C$8</f>
        <v>6085.0993587709172</v>
      </c>
      <c r="F93">
        <f t="shared" si="13"/>
        <v>6085</v>
      </c>
      <c r="G93">
        <f>+C93-(C$7+F93*C$8)</f>
        <v>0.13146000006236136</v>
      </c>
      <c r="K93">
        <f>G93</f>
        <v>0.13146000006236136</v>
      </c>
      <c r="O93">
        <f ca="1">+C$11+C$12*$F93</f>
        <v>0.13166840627383009</v>
      </c>
      <c r="Q93" s="2">
        <f>+C93-15018.5</f>
        <v>43155.919100000057</v>
      </c>
    </row>
    <row r="94" spans="1:17" x14ac:dyDescent="0.2">
      <c r="A94" s="69" t="s">
        <v>322</v>
      </c>
      <c r="B94" s="70" t="s">
        <v>25</v>
      </c>
      <c r="C94" s="71">
        <v>58513.135199999997</v>
      </c>
      <c r="D94" s="71" t="s">
        <v>289</v>
      </c>
      <c r="E94">
        <f>+(C94-C$7)/C$8</f>
        <v>6341.1043440930425</v>
      </c>
      <c r="F94">
        <f t="shared" si="13"/>
        <v>6341</v>
      </c>
      <c r="G94">
        <f>+C94-(C$7+F94*C$8)</f>
        <v>0.13805600000341656</v>
      </c>
      <c r="K94">
        <f>G94</f>
        <v>0.13805600000341656</v>
      </c>
      <c r="O94">
        <f ca="1">+C$11+C$12*$F94</f>
        <v>0.13748367671625278</v>
      </c>
      <c r="Q94" s="2">
        <f>+C94-15018.5</f>
        <v>43494.635199999997</v>
      </c>
    </row>
    <row r="95" spans="1:17" x14ac:dyDescent="0.2">
      <c r="A95" s="72" t="s">
        <v>323</v>
      </c>
      <c r="B95" s="73" t="s">
        <v>25</v>
      </c>
      <c r="C95" s="75">
        <v>59276.565600000002</v>
      </c>
      <c r="D95" s="76">
        <v>1.1000000000000001E-3</v>
      </c>
      <c r="E95">
        <f>+(C95-C$7)/C$8</f>
        <v>6918.112606606991</v>
      </c>
      <c r="F95">
        <f t="shared" ref="F95" si="17">ROUND(2*E95,0)/2</f>
        <v>6918</v>
      </c>
      <c r="G95">
        <f>+C95-(C$7+F95*C$8)</f>
        <v>0.14898800000082701</v>
      </c>
      <c r="K95">
        <f>G95</f>
        <v>0.14898800000082701</v>
      </c>
      <c r="O95">
        <f ca="1">+C$11+C$12*$F95</f>
        <v>0.15059075111186956</v>
      </c>
      <c r="Q95" s="2">
        <f>+C95-15018.5</f>
        <v>44258.065600000002</v>
      </c>
    </row>
    <row r="96" spans="1:17" x14ac:dyDescent="0.2">
      <c r="B96" s="15"/>
      <c r="C96" s="19"/>
      <c r="D96" s="19"/>
    </row>
    <row r="97" spans="2:4" x14ac:dyDescent="0.2">
      <c r="B97" s="15"/>
      <c r="C97" s="19"/>
      <c r="D97" s="19"/>
    </row>
    <row r="98" spans="2:4" x14ac:dyDescent="0.2">
      <c r="B98" s="15"/>
      <c r="C98" s="19"/>
      <c r="D98" s="19"/>
    </row>
    <row r="99" spans="2:4" x14ac:dyDescent="0.2">
      <c r="B99" s="15"/>
      <c r="C99" s="19"/>
      <c r="D99" s="19"/>
    </row>
    <row r="100" spans="2:4" x14ac:dyDescent="0.2">
      <c r="B100" s="15"/>
      <c r="C100" s="19"/>
      <c r="D100" s="19"/>
    </row>
    <row r="101" spans="2:4" x14ac:dyDescent="0.2">
      <c r="B101" s="15"/>
      <c r="C101" s="19"/>
      <c r="D101" s="19"/>
    </row>
    <row r="102" spans="2:4" x14ac:dyDescent="0.2">
      <c r="B102" s="15"/>
      <c r="C102" s="19"/>
      <c r="D102" s="19"/>
    </row>
    <row r="103" spans="2:4" x14ac:dyDescent="0.2">
      <c r="B103" s="15"/>
      <c r="C103" s="19"/>
      <c r="D103" s="19"/>
    </row>
    <row r="104" spans="2:4" x14ac:dyDescent="0.2">
      <c r="B104" s="15"/>
      <c r="C104" s="19"/>
      <c r="D104" s="19"/>
    </row>
    <row r="105" spans="2:4" x14ac:dyDescent="0.2">
      <c r="B105" s="15"/>
      <c r="C105" s="19"/>
      <c r="D105" s="19"/>
    </row>
    <row r="106" spans="2:4" x14ac:dyDescent="0.2">
      <c r="B106" s="15"/>
      <c r="C106" s="19"/>
      <c r="D106" s="19"/>
    </row>
    <row r="107" spans="2:4" x14ac:dyDescent="0.2">
      <c r="B107" s="15"/>
      <c r="C107" s="19"/>
      <c r="D107" s="19"/>
    </row>
    <row r="108" spans="2:4" x14ac:dyDescent="0.2">
      <c r="B108" s="15"/>
      <c r="C108" s="19"/>
      <c r="D108" s="19"/>
    </row>
    <row r="109" spans="2:4" x14ac:dyDescent="0.2">
      <c r="B109" s="15"/>
      <c r="C109" s="19"/>
      <c r="D109" s="19"/>
    </row>
    <row r="110" spans="2:4" x14ac:dyDescent="0.2">
      <c r="B110" s="15"/>
      <c r="C110" s="19"/>
      <c r="D110" s="19"/>
    </row>
    <row r="111" spans="2:4" x14ac:dyDescent="0.2">
      <c r="B111" s="15"/>
      <c r="C111" s="19"/>
      <c r="D111" s="19"/>
    </row>
    <row r="112" spans="2:4" x14ac:dyDescent="0.2">
      <c r="B112" s="15"/>
      <c r="C112" s="19"/>
      <c r="D112" s="19"/>
    </row>
    <row r="113" spans="2:4" x14ac:dyDescent="0.2">
      <c r="B113" s="15"/>
      <c r="C113" s="19"/>
      <c r="D113" s="19"/>
    </row>
    <row r="114" spans="2:4" x14ac:dyDescent="0.2">
      <c r="B114" s="15"/>
      <c r="C114" s="19"/>
      <c r="D114" s="19"/>
    </row>
    <row r="115" spans="2:4" x14ac:dyDescent="0.2">
      <c r="B115" s="15"/>
      <c r="C115" s="19"/>
      <c r="D115" s="19"/>
    </row>
    <row r="116" spans="2:4" x14ac:dyDescent="0.2">
      <c r="B116" s="15"/>
      <c r="C116" s="19"/>
      <c r="D116" s="19"/>
    </row>
    <row r="117" spans="2:4" x14ac:dyDescent="0.2">
      <c r="B117" s="15"/>
      <c r="C117" s="19"/>
      <c r="D117" s="19"/>
    </row>
    <row r="118" spans="2:4" x14ac:dyDescent="0.2">
      <c r="B118" s="15"/>
      <c r="C118" s="19"/>
      <c r="D118" s="19"/>
    </row>
    <row r="119" spans="2:4" x14ac:dyDescent="0.2">
      <c r="B119" s="15"/>
      <c r="C119" s="19"/>
      <c r="D119" s="19"/>
    </row>
    <row r="120" spans="2:4" x14ac:dyDescent="0.2">
      <c r="B120" s="15"/>
      <c r="C120" s="19"/>
      <c r="D120" s="19"/>
    </row>
    <row r="121" spans="2:4" x14ac:dyDescent="0.2">
      <c r="B121" s="15"/>
      <c r="C121" s="19"/>
      <c r="D121" s="19"/>
    </row>
    <row r="122" spans="2:4" x14ac:dyDescent="0.2">
      <c r="B122" s="15"/>
      <c r="C122" s="19"/>
      <c r="D122" s="19"/>
    </row>
    <row r="123" spans="2:4" x14ac:dyDescent="0.2">
      <c r="B123" s="15"/>
      <c r="C123" s="19"/>
      <c r="D123" s="19"/>
    </row>
    <row r="124" spans="2:4" x14ac:dyDescent="0.2">
      <c r="B124" s="15"/>
      <c r="C124" s="19"/>
      <c r="D124" s="19"/>
    </row>
    <row r="125" spans="2:4" x14ac:dyDescent="0.2">
      <c r="B125" s="15"/>
      <c r="C125" s="19"/>
      <c r="D125" s="19"/>
    </row>
    <row r="126" spans="2:4" x14ac:dyDescent="0.2">
      <c r="B126" s="15"/>
      <c r="C126" s="19"/>
      <c r="D126" s="19"/>
    </row>
    <row r="127" spans="2:4" x14ac:dyDescent="0.2">
      <c r="B127" s="15"/>
      <c r="C127" s="19"/>
      <c r="D127" s="19"/>
    </row>
    <row r="128" spans="2:4" x14ac:dyDescent="0.2">
      <c r="B128" s="15"/>
      <c r="C128" s="19"/>
      <c r="D128" s="19"/>
    </row>
    <row r="129" spans="2:4" x14ac:dyDescent="0.2">
      <c r="B129" s="15"/>
      <c r="C129" s="19"/>
      <c r="D129" s="19"/>
    </row>
    <row r="130" spans="2:4" x14ac:dyDescent="0.2">
      <c r="B130" s="15"/>
      <c r="C130" s="19"/>
      <c r="D130" s="19"/>
    </row>
    <row r="131" spans="2:4" x14ac:dyDescent="0.2">
      <c r="B131" s="15"/>
      <c r="C131" s="19"/>
      <c r="D131" s="19"/>
    </row>
    <row r="132" spans="2:4" x14ac:dyDescent="0.2">
      <c r="B132" s="15"/>
      <c r="C132" s="19"/>
      <c r="D132" s="19"/>
    </row>
    <row r="133" spans="2:4" x14ac:dyDescent="0.2">
      <c r="B133" s="15"/>
      <c r="C133" s="19"/>
      <c r="D133" s="19"/>
    </row>
    <row r="134" spans="2:4" x14ac:dyDescent="0.2">
      <c r="B134" s="15"/>
      <c r="C134" s="19"/>
      <c r="D134" s="19"/>
    </row>
    <row r="135" spans="2:4" x14ac:dyDescent="0.2">
      <c r="B135" s="15"/>
      <c r="C135" s="19"/>
      <c r="D135" s="19"/>
    </row>
    <row r="136" spans="2:4" x14ac:dyDescent="0.2">
      <c r="B136" s="15"/>
      <c r="C136" s="19"/>
      <c r="D136" s="19"/>
    </row>
    <row r="137" spans="2:4" x14ac:dyDescent="0.2">
      <c r="B137" s="15"/>
      <c r="C137" s="19"/>
      <c r="D137" s="19"/>
    </row>
    <row r="138" spans="2:4" x14ac:dyDescent="0.2">
      <c r="B138" s="15"/>
      <c r="C138" s="19"/>
      <c r="D138" s="19"/>
    </row>
    <row r="139" spans="2:4" x14ac:dyDescent="0.2">
      <c r="B139" s="15"/>
      <c r="C139" s="19"/>
      <c r="D139" s="19"/>
    </row>
    <row r="140" spans="2:4" x14ac:dyDescent="0.2">
      <c r="B140" s="15"/>
      <c r="C140" s="19"/>
      <c r="D140" s="19"/>
    </row>
    <row r="141" spans="2:4" x14ac:dyDescent="0.2">
      <c r="B141" s="15"/>
      <c r="C141" s="19"/>
      <c r="D141" s="19"/>
    </row>
    <row r="142" spans="2:4" x14ac:dyDescent="0.2">
      <c r="B142" s="15"/>
      <c r="C142" s="19"/>
      <c r="D142" s="19"/>
    </row>
    <row r="143" spans="2:4" x14ac:dyDescent="0.2">
      <c r="B143" s="15"/>
      <c r="C143" s="19"/>
      <c r="D143" s="19"/>
    </row>
    <row r="144" spans="2:4" x14ac:dyDescent="0.2">
      <c r="B144" s="15"/>
      <c r="C144" s="19"/>
      <c r="D144" s="19"/>
    </row>
    <row r="145" spans="2:4" x14ac:dyDescent="0.2">
      <c r="B145" s="15"/>
      <c r="C145" s="19"/>
      <c r="D145" s="19"/>
    </row>
    <row r="146" spans="2:4" x14ac:dyDescent="0.2">
      <c r="B146" s="15"/>
      <c r="C146" s="19"/>
      <c r="D146" s="19"/>
    </row>
    <row r="147" spans="2:4" x14ac:dyDescent="0.2">
      <c r="B147" s="15"/>
      <c r="C147" s="19"/>
      <c r="D147" s="19"/>
    </row>
    <row r="148" spans="2:4" x14ac:dyDescent="0.2">
      <c r="B148" s="15"/>
      <c r="C148" s="19"/>
      <c r="D148" s="19"/>
    </row>
    <row r="149" spans="2:4" x14ac:dyDescent="0.2">
      <c r="B149" s="15"/>
      <c r="C149" s="19"/>
      <c r="D149" s="19"/>
    </row>
    <row r="150" spans="2:4" x14ac:dyDescent="0.2">
      <c r="B150" s="15"/>
      <c r="C150" s="19"/>
      <c r="D150" s="19"/>
    </row>
    <row r="151" spans="2:4" x14ac:dyDescent="0.2">
      <c r="B151" s="15"/>
      <c r="C151" s="19"/>
      <c r="D151" s="19"/>
    </row>
    <row r="152" spans="2:4" x14ac:dyDescent="0.2">
      <c r="B152" s="15"/>
      <c r="C152" s="19"/>
      <c r="D152" s="19"/>
    </row>
    <row r="153" spans="2:4" x14ac:dyDescent="0.2">
      <c r="B153" s="15"/>
      <c r="C153" s="19"/>
      <c r="D153" s="19"/>
    </row>
    <row r="154" spans="2:4" x14ac:dyDescent="0.2">
      <c r="B154" s="15"/>
      <c r="C154" s="19"/>
      <c r="D154" s="19"/>
    </row>
    <row r="155" spans="2:4" x14ac:dyDescent="0.2">
      <c r="B155" s="15"/>
      <c r="C155" s="19"/>
      <c r="D155" s="19"/>
    </row>
    <row r="156" spans="2:4" x14ac:dyDescent="0.2">
      <c r="B156" s="15"/>
      <c r="C156" s="19"/>
      <c r="D156" s="19"/>
    </row>
    <row r="157" spans="2:4" x14ac:dyDescent="0.2">
      <c r="B157" s="15"/>
      <c r="C157" s="19"/>
      <c r="D157" s="19"/>
    </row>
    <row r="158" spans="2:4" x14ac:dyDescent="0.2">
      <c r="B158" s="15"/>
      <c r="C158" s="19"/>
      <c r="D158" s="19"/>
    </row>
    <row r="159" spans="2:4" x14ac:dyDescent="0.2">
      <c r="B159" s="15"/>
      <c r="C159" s="19"/>
      <c r="D159" s="19"/>
    </row>
    <row r="160" spans="2:4" x14ac:dyDescent="0.2">
      <c r="B160" s="15"/>
      <c r="C160" s="19"/>
      <c r="D160" s="19"/>
    </row>
    <row r="161" spans="2:4" x14ac:dyDescent="0.2">
      <c r="B161" s="15"/>
      <c r="C161" s="19"/>
      <c r="D161" s="19"/>
    </row>
    <row r="162" spans="2:4" x14ac:dyDescent="0.2">
      <c r="B162" s="15"/>
      <c r="C162" s="19"/>
      <c r="D162" s="19"/>
    </row>
    <row r="163" spans="2:4" x14ac:dyDescent="0.2">
      <c r="B163" s="15"/>
      <c r="C163" s="19"/>
      <c r="D163" s="19"/>
    </row>
    <row r="164" spans="2:4" x14ac:dyDescent="0.2">
      <c r="B164" s="15"/>
      <c r="C164" s="19"/>
      <c r="D164" s="19"/>
    </row>
    <row r="165" spans="2:4" x14ac:dyDescent="0.2">
      <c r="B165" s="15"/>
      <c r="C165" s="19"/>
      <c r="D165" s="19"/>
    </row>
    <row r="166" spans="2:4" x14ac:dyDescent="0.2">
      <c r="B166" s="15"/>
      <c r="C166" s="19"/>
      <c r="D166" s="19"/>
    </row>
    <row r="167" spans="2:4" x14ac:dyDescent="0.2">
      <c r="B167" s="15"/>
    </row>
    <row r="168" spans="2:4" x14ac:dyDescent="0.2">
      <c r="B168" s="15"/>
    </row>
    <row r="169" spans="2:4" x14ac:dyDescent="0.2">
      <c r="B169" s="15"/>
    </row>
    <row r="170" spans="2:4" x14ac:dyDescent="0.2">
      <c r="B170" s="15"/>
    </row>
    <row r="171" spans="2:4" x14ac:dyDescent="0.2">
      <c r="B171" s="15"/>
    </row>
    <row r="172" spans="2:4" x14ac:dyDescent="0.2">
      <c r="B172" s="15"/>
    </row>
    <row r="173" spans="2:4" x14ac:dyDescent="0.2">
      <c r="B173" s="15"/>
    </row>
    <row r="174" spans="2:4" x14ac:dyDescent="0.2">
      <c r="B174" s="15"/>
    </row>
    <row r="175" spans="2:4" x14ac:dyDescent="0.2">
      <c r="B175" s="15"/>
    </row>
    <row r="176" spans="2:4" x14ac:dyDescent="0.2">
      <c r="B176" s="15"/>
    </row>
    <row r="177" spans="2:2" x14ac:dyDescent="0.2">
      <c r="B177" s="15"/>
    </row>
    <row r="178" spans="2:2" x14ac:dyDescent="0.2">
      <c r="B178" s="15"/>
    </row>
    <row r="179" spans="2:2" x14ac:dyDescent="0.2">
      <c r="B179" s="15"/>
    </row>
    <row r="180" spans="2:2" x14ac:dyDescent="0.2">
      <c r="B180" s="15"/>
    </row>
    <row r="181" spans="2:2" x14ac:dyDescent="0.2">
      <c r="B181" s="15"/>
    </row>
    <row r="182" spans="2:2" x14ac:dyDescent="0.2">
      <c r="B182" s="15"/>
    </row>
    <row r="183" spans="2:2" x14ac:dyDescent="0.2">
      <c r="B183" s="15"/>
    </row>
    <row r="184" spans="2:2" x14ac:dyDescent="0.2">
      <c r="B184" s="15"/>
    </row>
    <row r="185" spans="2:2" x14ac:dyDescent="0.2">
      <c r="B185" s="15"/>
    </row>
    <row r="186" spans="2:2" x14ac:dyDescent="0.2">
      <c r="B186" s="15"/>
    </row>
    <row r="187" spans="2:2" x14ac:dyDescent="0.2">
      <c r="B187" s="15"/>
    </row>
    <row r="188" spans="2:2" x14ac:dyDescent="0.2">
      <c r="B188" s="15"/>
    </row>
    <row r="189" spans="2:2" x14ac:dyDescent="0.2">
      <c r="B189" s="15"/>
    </row>
    <row r="190" spans="2:2" x14ac:dyDescent="0.2">
      <c r="B190" s="15"/>
    </row>
    <row r="191" spans="2:2" x14ac:dyDescent="0.2">
      <c r="B191" s="15"/>
    </row>
    <row r="192" spans="2:2" x14ac:dyDescent="0.2">
      <c r="B192" s="15"/>
    </row>
    <row r="193" spans="2:2" x14ac:dyDescent="0.2">
      <c r="B193" s="15"/>
    </row>
    <row r="194" spans="2:2" x14ac:dyDescent="0.2">
      <c r="B194" s="15"/>
    </row>
    <row r="195" spans="2:2" x14ac:dyDescent="0.2">
      <c r="B195" s="15"/>
    </row>
    <row r="196" spans="2:2" x14ac:dyDescent="0.2">
      <c r="B196" s="15"/>
    </row>
    <row r="197" spans="2:2" x14ac:dyDescent="0.2">
      <c r="B197" s="15"/>
    </row>
    <row r="198" spans="2:2" x14ac:dyDescent="0.2">
      <c r="B198" s="15"/>
    </row>
    <row r="199" spans="2:2" x14ac:dyDescent="0.2">
      <c r="B199" s="15"/>
    </row>
    <row r="200" spans="2:2" x14ac:dyDescent="0.2">
      <c r="B200" s="15"/>
    </row>
    <row r="201" spans="2:2" x14ac:dyDescent="0.2">
      <c r="B201" s="15"/>
    </row>
    <row r="202" spans="2:2" x14ac:dyDescent="0.2">
      <c r="B202" s="15"/>
    </row>
    <row r="203" spans="2:2" x14ac:dyDescent="0.2">
      <c r="B203" s="15"/>
    </row>
    <row r="204" spans="2:2" x14ac:dyDescent="0.2">
      <c r="B204" s="15"/>
    </row>
    <row r="205" spans="2:2" x14ac:dyDescent="0.2">
      <c r="B205" s="15"/>
    </row>
    <row r="206" spans="2:2" x14ac:dyDescent="0.2">
      <c r="B206" s="15"/>
    </row>
    <row r="207" spans="2:2" x14ac:dyDescent="0.2">
      <c r="B207" s="15"/>
    </row>
    <row r="208" spans="2:2" x14ac:dyDescent="0.2">
      <c r="B208" s="15"/>
    </row>
    <row r="209" spans="2:2" x14ac:dyDescent="0.2">
      <c r="B209" s="15"/>
    </row>
    <row r="210" spans="2:2" x14ac:dyDescent="0.2">
      <c r="B210" s="15"/>
    </row>
    <row r="211" spans="2:2" x14ac:dyDescent="0.2">
      <c r="B211" s="15"/>
    </row>
    <row r="212" spans="2:2" x14ac:dyDescent="0.2">
      <c r="B212" s="15"/>
    </row>
    <row r="213" spans="2:2" x14ac:dyDescent="0.2">
      <c r="B213" s="15"/>
    </row>
    <row r="214" spans="2:2" x14ac:dyDescent="0.2">
      <c r="B214" s="15"/>
    </row>
    <row r="215" spans="2:2" x14ac:dyDescent="0.2">
      <c r="B215" s="15"/>
    </row>
    <row r="216" spans="2:2" x14ac:dyDescent="0.2">
      <c r="B216" s="15"/>
    </row>
    <row r="217" spans="2:2" x14ac:dyDescent="0.2">
      <c r="B217" s="15"/>
    </row>
    <row r="218" spans="2:2" x14ac:dyDescent="0.2">
      <c r="B218" s="15"/>
    </row>
    <row r="219" spans="2:2" x14ac:dyDescent="0.2">
      <c r="B219" s="15"/>
    </row>
    <row r="220" spans="2:2" x14ac:dyDescent="0.2">
      <c r="B220" s="15"/>
    </row>
    <row r="221" spans="2:2" x14ac:dyDescent="0.2">
      <c r="B221" s="15"/>
    </row>
    <row r="222" spans="2:2" x14ac:dyDescent="0.2">
      <c r="B222" s="15"/>
    </row>
    <row r="223" spans="2:2" x14ac:dyDescent="0.2">
      <c r="B223" s="15"/>
    </row>
    <row r="224" spans="2:2" x14ac:dyDescent="0.2">
      <c r="B224" s="15"/>
    </row>
    <row r="225" spans="2:2" x14ac:dyDescent="0.2">
      <c r="B225" s="15"/>
    </row>
    <row r="226" spans="2:2" x14ac:dyDescent="0.2">
      <c r="B226" s="15"/>
    </row>
    <row r="227" spans="2:2" x14ac:dyDescent="0.2">
      <c r="B227" s="15"/>
    </row>
    <row r="228" spans="2:2" x14ac:dyDescent="0.2">
      <c r="B228" s="15"/>
    </row>
    <row r="229" spans="2:2" x14ac:dyDescent="0.2">
      <c r="B229" s="15"/>
    </row>
    <row r="230" spans="2:2" x14ac:dyDescent="0.2">
      <c r="B230" s="15"/>
    </row>
    <row r="231" spans="2:2" x14ac:dyDescent="0.2">
      <c r="B231" s="15"/>
    </row>
    <row r="232" spans="2:2" x14ac:dyDescent="0.2">
      <c r="B232" s="15"/>
    </row>
    <row r="233" spans="2:2" x14ac:dyDescent="0.2">
      <c r="B233" s="15"/>
    </row>
    <row r="234" spans="2:2" x14ac:dyDescent="0.2">
      <c r="B234" s="15"/>
    </row>
    <row r="235" spans="2:2" x14ac:dyDescent="0.2">
      <c r="B235" s="15"/>
    </row>
    <row r="236" spans="2:2" x14ac:dyDescent="0.2">
      <c r="B236" s="15"/>
    </row>
    <row r="237" spans="2:2" x14ac:dyDescent="0.2">
      <c r="B237" s="15"/>
    </row>
    <row r="238" spans="2:2" x14ac:dyDescent="0.2">
      <c r="B238" s="15"/>
    </row>
    <row r="239" spans="2:2" x14ac:dyDescent="0.2">
      <c r="B239" s="15"/>
    </row>
    <row r="240" spans="2:2" x14ac:dyDescent="0.2">
      <c r="B240" s="15"/>
    </row>
    <row r="241" spans="2:2" x14ac:dyDescent="0.2">
      <c r="B241" s="15"/>
    </row>
    <row r="242" spans="2:2" x14ac:dyDescent="0.2">
      <c r="B242" s="15"/>
    </row>
    <row r="243" spans="2:2" x14ac:dyDescent="0.2">
      <c r="B243" s="15"/>
    </row>
    <row r="244" spans="2:2" x14ac:dyDescent="0.2">
      <c r="B244" s="15"/>
    </row>
    <row r="245" spans="2:2" x14ac:dyDescent="0.2">
      <c r="B245" s="15"/>
    </row>
    <row r="246" spans="2:2" x14ac:dyDescent="0.2">
      <c r="B246" s="15"/>
    </row>
    <row r="247" spans="2:2" x14ac:dyDescent="0.2">
      <c r="B247" s="15"/>
    </row>
    <row r="248" spans="2:2" x14ac:dyDescent="0.2">
      <c r="B248" s="15"/>
    </row>
    <row r="249" spans="2:2" x14ac:dyDescent="0.2">
      <c r="B249" s="15"/>
    </row>
    <row r="250" spans="2:2" x14ac:dyDescent="0.2">
      <c r="B250" s="15"/>
    </row>
    <row r="251" spans="2:2" x14ac:dyDescent="0.2">
      <c r="B251" s="15"/>
    </row>
    <row r="252" spans="2:2" x14ac:dyDescent="0.2">
      <c r="B252" s="15"/>
    </row>
    <row r="253" spans="2:2" x14ac:dyDescent="0.2">
      <c r="B253" s="15"/>
    </row>
    <row r="254" spans="2:2" x14ac:dyDescent="0.2">
      <c r="B254" s="15"/>
    </row>
    <row r="255" spans="2:2" x14ac:dyDescent="0.2">
      <c r="B255" s="15"/>
    </row>
    <row r="256" spans="2:2" x14ac:dyDescent="0.2">
      <c r="B256" s="15"/>
    </row>
    <row r="257" spans="2:2" x14ac:dyDescent="0.2">
      <c r="B257" s="15"/>
    </row>
    <row r="258" spans="2:2" x14ac:dyDescent="0.2">
      <c r="B258" s="15"/>
    </row>
    <row r="259" spans="2:2" x14ac:dyDescent="0.2">
      <c r="B259" s="15"/>
    </row>
    <row r="260" spans="2:2" x14ac:dyDescent="0.2">
      <c r="B260" s="15"/>
    </row>
    <row r="261" spans="2:2" x14ac:dyDescent="0.2">
      <c r="B261" s="15"/>
    </row>
    <row r="262" spans="2:2" x14ac:dyDescent="0.2">
      <c r="B262" s="15"/>
    </row>
    <row r="263" spans="2:2" x14ac:dyDescent="0.2">
      <c r="B263" s="15"/>
    </row>
    <row r="264" spans="2:2" x14ac:dyDescent="0.2">
      <c r="B264" s="15"/>
    </row>
    <row r="265" spans="2:2" x14ac:dyDescent="0.2">
      <c r="B265" s="15"/>
    </row>
    <row r="266" spans="2:2" x14ac:dyDescent="0.2">
      <c r="B266" s="15"/>
    </row>
    <row r="267" spans="2:2" x14ac:dyDescent="0.2">
      <c r="B267" s="15"/>
    </row>
    <row r="268" spans="2:2" x14ac:dyDescent="0.2">
      <c r="B268" s="15"/>
    </row>
    <row r="269" spans="2:2" x14ac:dyDescent="0.2">
      <c r="B269" s="15"/>
    </row>
    <row r="270" spans="2:2" x14ac:dyDescent="0.2">
      <c r="B270" s="15"/>
    </row>
    <row r="271" spans="2:2" x14ac:dyDescent="0.2">
      <c r="B271" s="15"/>
    </row>
    <row r="272" spans="2:2" x14ac:dyDescent="0.2">
      <c r="B272" s="15"/>
    </row>
    <row r="273" spans="2:2" x14ac:dyDescent="0.2">
      <c r="B273" s="15"/>
    </row>
    <row r="274" spans="2:2" x14ac:dyDescent="0.2">
      <c r="B274" s="15"/>
    </row>
    <row r="275" spans="2:2" x14ac:dyDescent="0.2">
      <c r="B275" s="15"/>
    </row>
    <row r="276" spans="2:2" x14ac:dyDescent="0.2">
      <c r="B276" s="15"/>
    </row>
    <row r="277" spans="2:2" x14ac:dyDescent="0.2">
      <c r="B277" s="15"/>
    </row>
    <row r="278" spans="2:2" x14ac:dyDescent="0.2">
      <c r="B278" s="15"/>
    </row>
    <row r="279" spans="2:2" x14ac:dyDescent="0.2">
      <c r="B279" s="15"/>
    </row>
    <row r="280" spans="2:2" x14ac:dyDescent="0.2">
      <c r="B280" s="15"/>
    </row>
  </sheetData>
  <protectedRanges>
    <protectedRange sqref="A93:D94" name="Range1"/>
  </protectedRanges>
  <phoneticPr fontId="7" type="noConversion"/>
  <hyperlinks>
    <hyperlink ref="H64910" r:id="rId1" display="http://vsolj.cetus-net.org/bulletin.html" xr:uid="{00000000-0004-0000-0000-000000000000}"/>
    <hyperlink ref="H64903" r:id="rId2" display="https://www.aavso.org/ejaavso" xr:uid="{00000000-0004-0000-0000-000001000000}"/>
    <hyperlink ref="AP1054" r:id="rId3" display="http://cdsbib.u-strasbg.fr/cgi-bin/cdsbib?1990RMxAA..21..381G" xr:uid="{00000000-0004-0000-0000-000002000000}"/>
    <hyperlink ref="AP1058" r:id="rId4" display="http://cdsbib.u-strasbg.fr/cgi-bin/cdsbib?1990RMxAA..21..381G" xr:uid="{00000000-0004-0000-0000-000003000000}"/>
    <hyperlink ref="AP1057" r:id="rId5" display="http://cdsbib.u-strasbg.fr/cgi-bin/cdsbib?1990RMxAA..21..381G" xr:uid="{00000000-0004-0000-0000-000004000000}"/>
    <hyperlink ref="AP1038" r:id="rId6" display="http://cdsbib.u-strasbg.fr/cgi-bin/cdsbib?1990RMxAA..21..381G" xr:uid="{00000000-0004-0000-0000-000005000000}"/>
    <hyperlink ref="I64910" r:id="rId7" display="http://vsolj.cetus-net.org/bulletin.html" xr:uid="{00000000-0004-0000-0000-000006000000}"/>
    <hyperlink ref="AQ1194" r:id="rId8" display="http://cdsbib.u-strasbg.fr/cgi-bin/cdsbib?1990RMxAA..21..381G" xr:uid="{00000000-0004-0000-0000-000007000000}"/>
    <hyperlink ref="AQ55960" r:id="rId9" display="http://cdsbib.u-strasbg.fr/cgi-bin/cdsbib?1990RMxAA..21..381G" xr:uid="{00000000-0004-0000-0000-000008000000}"/>
    <hyperlink ref="AQ1195" r:id="rId10" display="http://cdsbib.u-strasbg.fr/cgi-bin/cdsbib?1990RMxAA..21..381G" xr:uid="{00000000-0004-0000-0000-000009000000}"/>
    <hyperlink ref="H64907" r:id="rId11" display="https://www.aavso.org/ejaavso" xr:uid="{00000000-0004-0000-0000-00000A000000}"/>
    <hyperlink ref="H2080" r:id="rId12" display="http://vsolj.cetus-net.org/bulletin.html" xr:uid="{00000000-0004-0000-0000-00000B000000}"/>
    <hyperlink ref="AP3324" r:id="rId13" display="http://cdsbib.u-strasbg.fr/cgi-bin/cdsbib?1990RMxAA..21..381G" xr:uid="{00000000-0004-0000-0000-00000C000000}"/>
    <hyperlink ref="AP3327" r:id="rId14" display="http://cdsbib.u-strasbg.fr/cgi-bin/cdsbib?1990RMxAA..21..381G" xr:uid="{00000000-0004-0000-0000-00000D000000}"/>
    <hyperlink ref="AP3325" r:id="rId15" display="http://cdsbib.u-strasbg.fr/cgi-bin/cdsbib?1990RMxAA..21..381G" xr:uid="{00000000-0004-0000-0000-00000E000000}"/>
    <hyperlink ref="AP3309" r:id="rId16" display="http://cdsbib.u-strasbg.fr/cgi-bin/cdsbib?1990RMxAA..21..381G" xr:uid="{00000000-0004-0000-0000-00000F000000}"/>
    <hyperlink ref="I2080" r:id="rId17" display="http://vsolj.cetus-net.org/bulletin.html" xr:uid="{00000000-0004-0000-0000-000010000000}"/>
    <hyperlink ref="AQ3538" r:id="rId18" display="http://cdsbib.u-strasbg.fr/cgi-bin/cdsbib?1990RMxAA..21..381G" xr:uid="{00000000-0004-0000-0000-000011000000}"/>
    <hyperlink ref="AQ239" r:id="rId19" display="http://cdsbib.u-strasbg.fr/cgi-bin/cdsbib?1990RMxAA..21..381G" xr:uid="{00000000-0004-0000-0000-000012000000}"/>
    <hyperlink ref="AQ3542" r:id="rId20" display="http://cdsbib.u-strasbg.fr/cgi-bin/cdsbib?1990RMxAA..21..381G" xr:uid="{00000000-0004-0000-0000-000013000000}"/>
    <hyperlink ref="H64567" r:id="rId21" display="http://vsolj.cetus-net.org/bulletin.html" xr:uid="{00000000-0004-0000-0000-000014000000}"/>
    <hyperlink ref="H64560" r:id="rId22" display="https://www.aavso.org/ejaavso" xr:uid="{00000000-0004-0000-0000-000015000000}"/>
    <hyperlink ref="I64567" r:id="rId23" display="http://vsolj.cetus-net.org/bulletin.html" xr:uid="{00000000-0004-0000-0000-000016000000}"/>
    <hyperlink ref="AQ58218" r:id="rId24" display="http://cdsbib.u-strasbg.fr/cgi-bin/cdsbib?1990RMxAA..21..381G" xr:uid="{00000000-0004-0000-0000-000017000000}"/>
    <hyperlink ref="H64564" r:id="rId25" display="https://www.aavso.org/ejaavso" xr:uid="{00000000-0004-0000-0000-000018000000}"/>
    <hyperlink ref="AP5582" r:id="rId26" display="http://cdsbib.u-strasbg.fr/cgi-bin/cdsbib?1990RMxAA..21..381G" xr:uid="{00000000-0004-0000-0000-000019000000}"/>
    <hyperlink ref="AP5585" r:id="rId27" display="http://cdsbib.u-strasbg.fr/cgi-bin/cdsbib?1990RMxAA..21..381G" xr:uid="{00000000-0004-0000-0000-00001A000000}"/>
    <hyperlink ref="AP5583" r:id="rId28" display="http://cdsbib.u-strasbg.fr/cgi-bin/cdsbib?1990RMxAA..21..381G" xr:uid="{00000000-0004-0000-0000-00001B000000}"/>
    <hyperlink ref="AP5567" r:id="rId29" display="http://cdsbib.u-strasbg.fr/cgi-bin/cdsbib?1990RMxAA..21..381G" xr:uid="{00000000-0004-0000-0000-00001C000000}"/>
    <hyperlink ref="AQ5796" r:id="rId30" display="http://cdsbib.u-strasbg.fr/cgi-bin/cdsbib?1990RMxAA..21..381G" xr:uid="{00000000-0004-0000-0000-00001D000000}"/>
    <hyperlink ref="AQ5800" r:id="rId31" display="http://cdsbib.u-strasbg.fr/cgi-bin/cdsbib?1990RMxAA..21..381G" xr:uid="{00000000-0004-0000-0000-00001E000000}"/>
    <hyperlink ref="AQ65480" r:id="rId32" display="http://cdsbib.u-strasbg.fr/cgi-bin/cdsbib?1990RMxAA..21..381G" xr:uid="{00000000-0004-0000-0000-00001F000000}"/>
    <hyperlink ref="I2688" r:id="rId33" display="http://vsolj.cetus-net.org/bulletin.html" xr:uid="{00000000-0004-0000-0000-000020000000}"/>
    <hyperlink ref="H2688" r:id="rId34" display="http://vsolj.cetus-net.org/bulletin.html" xr:uid="{00000000-0004-0000-0000-000021000000}"/>
    <hyperlink ref="AQ605" r:id="rId35" display="http://cdsbib.u-strasbg.fr/cgi-bin/cdsbib?1990RMxAA..21..381G" xr:uid="{00000000-0004-0000-0000-000022000000}"/>
    <hyperlink ref="AQ604" r:id="rId36" display="http://cdsbib.u-strasbg.fr/cgi-bin/cdsbib?1990RMxAA..21..381G" xr:uid="{00000000-0004-0000-0000-000023000000}"/>
    <hyperlink ref="AP3858" r:id="rId37" display="http://cdsbib.u-strasbg.fr/cgi-bin/cdsbib?1990RMxAA..21..381G" xr:uid="{00000000-0004-0000-0000-000024000000}"/>
    <hyperlink ref="AP3876" r:id="rId38" display="http://cdsbib.u-strasbg.fr/cgi-bin/cdsbib?1990RMxAA..21..381G" xr:uid="{00000000-0004-0000-0000-000025000000}"/>
    <hyperlink ref="AP3877" r:id="rId39" display="http://cdsbib.u-strasbg.fr/cgi-bin/cdsbib?1990RMxAA..21..381G" xr:uid="{00000000-0004-0000-0000-000026000000}"/>
    <hyperlink ref="AP3873" r:id="rId40" display="http://cdsbib.u-strasbg.fr/cgi-bin/cdsbib?1990RMxAA..21..381G" xr:uid="{00000000-0004-0000-0000-000027000000}"/>
  </hyperlinks>
  <pageMargins left="0.75" right="0.75" top="1" bottom="1" header="0.5" footer="0.5"/>
  <pageSetup orientation="portrait" horizontalDpi="300" verticalDpi="300" r:id="rId41"/>
  <headerFooter alignWithMargins="0"/>
  <drawing r:id="rId4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798"/>
  <sheetViews>
    <sheetView topLeftCell="A31" workbookViewId="0">
      <selection activeCell="A51" sqref="A51:D77"/>
    </sheetView>
  </sheetViews>
  <sheetFormatPr defaultRowHeight="12.75" x14ac:dyDescent="0.2"/>
  <cols>
    <col min="1" max="1" width="19.7109375" style="19" customWidth="1"/>
    <col min="2" max="2" width="4.42578125" style="18" customWidth="1"/>
    <col min="3" max="3" width="12.7109375" style="19" customWidth="1"/>
    <col min="4" max="4" width="5.42578125" style="18" customWidth="1"/>
    <col min="5" max="5" width="14.85546875" style="18" customWidth="1"/>
    <col min="6" max="6" width="9.140625" style="18"/>
    <col min="7" max="7" width="12" style="18" customWidth="1"/>
    <col min="8" max="8" width="14.140625" style="19" customWidth="1"/>
    <col min="9" max="9" width="22.5703125" style="18" customWidth="1"/>
    <col min="10" max="10" width="25.140625" style="18" customWidth="1"/>
    <col min="11" max="11" width="15.7109375" style="18" customWidth="1"/>
    <col min="12" max="12" width="14.140625" style="18" customWidth="1"/>
    <col min="13" max="13" width="9.5703125" style="18" customWidth="1"/>
    <col min="14" max="14" width="14.140625" style="18" customWidth="1"/>
    <col min="15" max="15" width="23.42578125" style="18" customWidth="1"/>
    <col min="16" max="16" width="16.5703125" style="18" customWidth="1"/>
    <col min="17" max="17" width="41" style="18" customWidth="1"/>
    <col min="18" max="16384" width="9.140625" style="18"/>
  </cols>
  <sheetData>
    <row r="1" spans="1:16" ht="15.75" x14ac:dyDescent="0.25">
      <c r="A1" s="44" t="s">
        <v>60</v>
      </c>
      <c r="I1" s="45" t="s">
        <v>61</v>
      </c>
      <c r="J1" s="46" t="s">
        <v>62</v>
      </c>
    </row>
    <row r="2" spans="1:16" x14ac:dyDescent="0.2">
      <c r="I2" s="47" t="s">
        <v>63</v>
      </c>
      <c r="J2" s="48" t="s">
        <v>64</v>
      </c>
    </row>
    <row r="3" spans="1:16" x14ac:dyDescent="0.2">
      <c r="A3" s="49" t="s">
        <v>65</v>
      </c>
      <c r="I3" s="47" t="s">
        <v>66</v>
      </c>
      <c r="J3" s="48" t="s">
        <v>67</v>
      </c>
    </row>
    <row r="4" spans="1:16" x14ac:dyDescent="0.2">
      <c r="I4" s="47" t="s">
        <v>68</v>
      </c>
      <c r="J4" s="48" t="s">
        <v>67</v>
      </c>
    </row>
    <row r="5" spans="1:16" ht="13.5" thickBot="1" x14ac:dyDescent="0.25">
      <c r="I5" s="50" t="s">
        <v>69</v>
      </c>
      <c r="J5" s="51" t="s">
        <v>70</v>
      </c>
    </row>
    <row r="10" spans="1:16" ht="13.5" thickBot="1" x14ac:dyDescent="0.25"/>
    <row r="11" spans="1:16" ht="12.75" customHeight="1" thickBot="1" x14ac:dyDescent="0.25">
      <c r="A11" s="19" t="str">
        <f t="shared" ref="A11:A42" si="0">P11</f>
        <v>BAVM 80 </v>
      </c>
      <c r="B11" s="15" t="str">
        <f t="shared" ref="B11:B42" si="1">IF(H11=INT(H11),"I","II")</f>
        <v>I</v>
      </c>
      <c r="C11" s="19">
        <f t="shared" ref="C11:C42" si="2">1*G11</f>
        <v>49722.414599999996</v>
      </c>
      <c r="D11" s="18" t="str">
        <f t="shared" ref="D11:D42" si="3">VLOOKUP(F11,I$1:J$5,2,FALSE)</f>
        <v>vis</v>
      </c>
      <c r="E11" s="52">
        <f>VLOOKUP(C11,Active!C$21:E$968,3,FALSE)</f>
        <v>-303.00940832177082</v>
      </c>
      <c r="F11" s="15" t="s">
        <v>69</v>
      </c>
      <c r="G11" s="18" t="str">
        <f t="shared" ref="G11:G42" si="4">MID(I11,3,LEN(I11)-3)</f>
        <v>49722.4146</v>
      </c>
      <c r="H11" s="19">
        <f t="shared" ref="H11:H42" si="5">1*K11</f>
        <v>-3585</v>
      </c>
      <c r="I11" s="53" t="s">
        <v>116</v>
      </c>
      <c r="J11" s="54" t="s">
        <v>117</v>
      </c>
      <c r="K11" s="53">
        <v>-3585</v>
      </c>
      <c r="L11" s="53" t="s">
        <v>118</v>
      </c>
      <c r="M11" s="54" t="s">
        <v>86</v>
      </c>
      <c r="N11" s="54" t="s">
        <v>92</v>
      </c>
      <c r="O11" s="55" t="s">
        <v>88</v>
      </c>
      <c r="P11" s="56" t="s">
        <v>119</v>
      </c>
    </row>
    <row r="12" spans="1:16" ht="12.75" customHeight="1" thickBot="1" x14ac:dyDescent="0.25">
      <c r="A12" s="19" t="str">
        <f t="shared" si="0"/>
        <v>BAVM 80 </v>
      </c>
      <c r="B12" s="15" t="str">
        <f t="shared" si="1"/>
        <v>I</v>
      </c>
      <c r="C12" s="19">
        <f t="shared" si="2"/>
        <v>49722.414599999996</v>
      </c>
      <c r="D12" s="18" t="str">
        <f t="shared" si="3"/>
        <v>vis</v>
      </c>
      <c r="E12" s="52">
        <f>VLOOKUP(C12,Active!C$21:E$968,3,FALSE)</f>
        <v>-303.00940832177082</v>
      </c>
      <c r="F12" s="15" t="s">
        <v>69</v>
      </c>
      <c r="G12" s="18" t="str">
        <f t="shared" si="4"/>
        <v>49722.4146</v>
      </c>
      <c r="H12" s="19">
        <f t="shared" si="5"/>
        <v>-3585</v>
      </c>
      <c r="I12" s="53" t="s">
        <v>116</v>
      </c>
      <c r="J12" s="54" t="s">
        <v>117</v>
      </c>
      <c r="K12" s="53">
        <v>-3585</v>
      </c>
      <c r="L12" s="53" t="s">
        <v>118</v>
      </c>
      <c r="M12" s="54" t="s">
        <v>86</v>
      </c>
      <c r="N12" s="54" t="s">
        <v>87</v>
      </c>
      <c r="O12" s="55" t="s">
        <v>88</v>
      </c>
      <c r="P12" s="56" t="s">
        <v>119</v>
      </c>
    </row>
    <row r="13" spans="1:16" ht="12.75" customHeight="1" thickBot="1" x14ac:dyDescent="0.25">
      <c r="A13" s="19" t="str">
        <f t="shared" si="0"/>
        <v>BAVM 91 </v>
      </c>
      <c r="B13" s="15" t="str">
        <f t="shared" si="1"/>
        <v>II</v>
      </c>
      <c r="C13" s="19">
        <f t="shared" si="2"/>
        <v>49810.402900000001</v>
      </c>
      <c r="D13" s="18" t="str">
        <f t="shared" si="3"/>
        <v>vis</v>
      </c>
      <c r="E13" s="52">
        <f>VLOOKUP(C13,Active!C$21:E$968,3,FALSE)</f>
        <v>-236.50697914871412</v>
      </c>
      <c r="F13" s="15" t="s">
        <v>69</v>
      </c>
      <c r="G13" s="18" t="str">
        <f t="shared" si="4"/>
        <v>49810.4029</v>
      </c>
      <c r="H13" s="19">
        <f t="shared" si="5"/>
        <v>-3518.5</v>
      </c>
      <c r="I13" s="53" t="s">
        <v>120</v>
      </c>
      <c r="J13" s="54" t="s">
        <v>121</v>
      </c>
      <c r="K13" s="53">
        <v>-3518.5</v>
      </c>
      <c r="L13" s="53" t="s">
        <v>122</v>
      </c>
      <c r="M13" s="54" t="s">
        <v>86</v>
      </c>
      <c r="N13" s="54" t="s">
        <v>105</v>
      </c>
      <c r="O13" s="55" t="s">
        <v>88</v>
      </c>
      <c r="P13" s="56" t="s">
        <v>123</v>
      </c>
    </row>
    <row r="14" spans="1:16" ht="12.75" customHeight="1" thickBot="1" x14ac:dyDescent="0.25">
      <c r="A14" s="19" t="str">
        <f t="shared" si="0"/>
        <v>BAVM 91 </v>
      </c>
      <c r="B14" s="15" t="str">
        <f t="shared" si="1"/>
        <v>II</v>
      </c>
      <c r="C14" s="19">
        <f t="shared" si="2"/>
        <v>49810.404699999999</v>
      </c>
      <c r="D14" s="18" t="str">
        <f t="shared" si="3"/>
        <v>vis</v>
      </c>
      <c r="E14" s="52">
        <f>VLOOKUP(C14,Active!C$21:E$968,3,FALSE)</f>
        <v>-236.50561869087608</v>
      </c>
      <c r="F14" s="15" t="s">
        <v>69</v>
      </c>
      <c r="G14" s="18" t="str">
        <f t="shared" si="4"/>
        <v>49810.4047</v>
      </c>
      <c r="H14" s="19">
        <f t="shared" si="5"/>
        <v>-3518.5</v>
      </c>
      <c r="I14" s="53" t="s">
        <v>124</v>
      </c>
      <c r="J14" s="54" t="s">
        <v>125</v>
      </c>
      <c r="K14" s="53">
        <v>-3518.5</v>
      </c>
      <c r="L14" s="53" t="s">
        <v>126</v>
      </c>
      <c r="M14" s="54" t="s">
        <v>86</v>
      </c>
      <c r="N14" s="54" t="s">
        <v>92</v>
      </c>
      <c r="O14" s="55" t="s">
        <v>88</v>
      </c>
      <c r="P14" s="56" t="s">
        <v>123</v>
      </c>
    </row>
    <row r="15" spans="1:16" ht="12.75" customHeight="1" thickBot="1" x14ac:dyDescent="0.25">
      <c r="A15" s="19" t="str">
        <f t="shared" si="0"/>
        <v>BAVM 99 </v>
      </c>
      <c r="B15" s="15" t="str">
        <f t="shared" si="1"/>
        <v>I</v>
      </c>
      <c r="C15" s="19">
        <f t="shared" si="2"/>
        <v>50115.377</v>
      </c>
      <c r="D15" s="18" t="str">
        <f t="shared" si="3"/>
        <v>vis</v>
      </c>
      <c r="E15" s="52">
        <f>VLOOKUP(C15,Active!C$21:E$968,3,FALSE)</f>
        <v>-6.004531836223391</v>
      </c>
      <c r="F15" s="15" t="s">
        <v>69</v>
      </c>
      <c r="G15" s="18" t="str">
        <f t="shared" si="4"/>
        <v>50115.3770</v>
      </c>
      <c r="H15" s="19">
        <f t="shared" si="5"/>
        <v>-3288</v>
      </c>
      <c r="I15" s="53" t="s">
        <v>132</v>
      </c>
      <c r="J15" s="54" t="s">
        <v>133</v>
      </c>
      <c r="K15" s="53">
        <v>-3288</v>
      </c>
      <c r="L15" s="53" t="s">
        <v>134</v>
      </c>
      <c r="M15" s="54" t="s">
        <v>86</v>
      </c>
      <c r="N15" s="54" t="s">
        <v>135</v>
      </c>
      <c r="O15" s="55" t="s">
        <v>75</v>
      </c>
      <c r="P15" s="56" t="s">
        <v>136</v>
      </c>
    </row>
    <row r="16" spans="1:16" ht="12.75" customHeight="1" thickBot="1" x14ac:dyDescent="0.25">
      <c r="A16" s="19" t="str">
        <f t="shared" si="0"/>
        <v>BAVM 99 </v>
      </c>
      <c r="B16" s="15" t="str">
        <f t="shared" si="1"/>
        <v>I</v>
      </c>
      <c r="C16" s="19">
        <f t="shared" si="2"/>
        <v>50123.316299999999</v>
      </c>
      <c r="D16" s="18" t="str">
        <f t="shared" si="3"/>
        <v>vis</v>
      </c>
      <c r="E16" s="52">
        <f>VLOOKUP(C16,Active!C$21:E$968,3,FALSE)</f>
        <v>-3.9302115357786717E-3</v>
      </c>
      <c r="F16" s="15" t="s">
        <v>69</v>
      </c>
      <c r="G16" s="18" t="str">
        <f t="shared" si="4"/>
        <v>50123.3163</v>
      </c>
      <c r="H16" s="19">
        <f t="shared" si="5"/>
        <v>-3282</v>
      </c>
      <c r="I16" s="53" t="s">
        <v>137</v>
      </c>
      <c r="J16" s="54" t="s">
        <v>138</v>
      </c>
      <c r="K16" s="53">
        <v>-3282</v>
      </c>
      <c r="L16" s="53" t="s">
        <v>108</v>
      </c>
      <c r="M16" s="54" t="s">
        <v>86</v>
      </c>
      <c r="N16" s="54" t="s">
        <v>135</v>
      </c>
      <c r="O16" s="55" t="s">
        <v>75</v>
      </c>
      <c r="P16" s="56" t="s">
        <v>136</v>
      </c>
    </row>
    <row r="17" spans="1:16" ht="12.75" customHeight="1" thickBot="1" x14ac:dyDescent="0.25">
      <c r="A17" s="19" t="str">
        <f t="shared" si="0"/>
        <v>IBVS 4305 </v>
      </c>
      <c r="B17" s="15" t="str">
        <f t="shared" si="1"/>
        <v>I</v>
      </c>
      <c r="C17" s="19">
        <f t="shared" si="2"/>
        <v>50124.640200000002</v>
      </c>
      <c r="D17" s="18" t="str">
        <f t="shared" si="3"/>
        <v>vis</v>
      </c>
      <c r="E17" s="52">
        <f>VLOOKUP(C17,Active!C$21:E$968,3,FALSE)</f>
        <v>0.99668652935372659</v>
      </c>
      <c r="F17" s="15" t="s">
        <v>69</v>
      </c>
      <c r="G17" s="18" t="str">
        <f t="shared" si="4"/>
        <v>50124.6402</v>
      </c>
      <c r="H17" s="19">
        <f t="shared" si="5"/>
        <v>-3281</v>
      </c>
      <c r="I17" s="53" t="s">
        <v>143</v>
      </c>
      <c r="J17" s="54" t="s">
        <v>144</v>
      </c>
      <c r="K17" s="53">
        <v>-3281</v>
      </c>
      <c r="L17" s="53" t="s">
        <v>145</v>
      </c>
      <c r="M17" s="54" t="s">
        <v>86</v>
      </c>
      <c r="N17" s="54" t="s">
        <v>130</v>
      </c>
      <c r="O17" s="55" t="s">
        <v>141</v>
      </c>
      <c r="P17" s="56" t="s">
        <v>142</v>
      </c>
    </row>
    <row r="18" spans="1:16" ht="12.75" customHeight="1" thickBot="1" x14ac:dyDescent="0.25">
      <c r="A18" s="19" t="str">
        <f t="shared" si="0"/>
        <v>BAVM 102 </v>
      </c>
      <c r="B18" s="15" t="str">
        <f t="shared" si="1"/>
        <v>II</v>
      </c>
      <c r="C18" s="19">
        <f t="shared" si="2"/>
        <v>50138.532800000001</v>
      </c>
      <c r="D18" s="18" t="str">
        <f t="shared" si="3"/>
        <v>vis</v>
      </c>
      <c r="E18" s="52">
        <f>VLOOKUP(C18,Active!C$21:E$968,3,FALSE)</f>
        <v>11.496851295913688</v>
      </c>
      <c r="F18" s="15" t="s">
        <v>69</v>
      </c>
      <c r="G18" s="18" t="str">
        <f t="shared" si="4"/>
        <v>50138.5328</v>
      </c>
      <c r="H18" s="19">
        <f t="shared" si="5"/>
        <v>-3270.5</v>
      </c>
      <c r="I18" s="53" t="s">
        <v>153</v>
      </c>
      <c r="J18" s="54" t="s">
        <v>154</v>
      </c>
      <c r="K18" s="53">
        <v>-3270.5</v>
      </c>
      <c r="L18" s="53" t="s">
        <v>145</v>
      </c>
      <c r="M18" s="54" t="s">
        <v>86</v>
      </c>
      <c r="N18" s="54" t="s">
        <v>135</v>
      </c>
      <c r="O18" s="55" t="s">
        <v>75</v>
      </c>
      <c r="P18" s="56" t="s">
        <v>155</v>
      </c>
    </row>
    <row r="19" spans="1:16" ht="12.75" customHeight="1" thickBot="1" x14ac:dyDescent="0.25">
      <c r="A19" s="19" t="str">
        <f t="shared" si="0"/>
        <v>BAVM 99 </v>
      </c>
      <c r="B19" s="15" t="str">
        <f t="shared" si="1"/>
        <v>I</v>
      </c>
      <c r="C19" s="19">
        <f t="shared" si="2"/>
        <v>50140.514600000002</v>
      </c>
      <c r="D19" s="18" t="str">
        <f t="shared" si="3"/>
        <v>vis</v>
      </c>
      <c r="E19" s="52">
        <f>VLOOKUP(C19,Active!C$21:E$968,3,FALSE)</f>
        <v>12.994715377106859</v>
      </c>
      <c r="F19" s="15" t="s">
        <v>69</v>
      </c>
      <c r="G19" s="18" t="str">
        <f t="shared" si="4"/>
        <v>50140.5146</v>
      </c>
      <c r="H19" s="19">
        <f t="shared" si="5"/>
        <v>-3269</v>
      </c>
      <c r="I19" s="53" t="s">
        <v>156</v>
      </c>
      <c r="J19" s="54" t="s">
        <v>157</v>
      </c>
      <c r="K19" s="53">
        <v>-3269</v>
      </c>
      <c r="L19" s="53" t="s">
        <v>158</v>
      </c>
      <c r="M19" s="54" t="s">
        <v>86</v>
      </c>
      <c r="N19" s="54" t="s">
        <v>135</v>
      </c>
      <c r="O19" s="55" t="s">
        <v>75</v>
      </c>
      <c r="P19" s="56" t="s">
        <v>136</v>
      </c>
    </row>
    <row r="20" spans="1:16" ht="12.75" customHeight="1" thickBot="1" x14ac:dyDescent="0.25">
      <c r="A20" s="19" t="str">
        <f t="shared" si="0"/>
        <v>BAVM 99 </v>
      </c>
      <c r="B20" s="15" t="str">
        <f t="shared" si="1"/>
        <v>I</v>
      </c>
      <c r="C20" s="19">
        <f t="shared" si="2"/>
        <v>50152.426500000001</v>
      </c>
      <c r="D20" s="18" t="str">
        <f t="shared" si="3"/>
        <v>vis</v>
      </c>
      <c r="E20" s="52">
        <f>VLOOKUP(C20,Active!C$21:E$968,3,FALSE)</f>
        <v>21.997847453376508</v>
      </c>
      <c r="F20" s="15" t="s">
        <v>69</v>
      </c>
      <c r="G20" s="18" t="str">
        <f t="shared" si="4"/>
        <v>50152.4265</v>
      </c>
      <c r="H20" s="19">
        <f t="shared" si="5"/>
        <v>-3260</v>
      </c>
      <c r="I20" s="53" t="s">
        <v>159</v>
      </c>
      <c r="J20" s="54" t="s">
        <v>160</v>
      </c>
      <c r="K20" s="53">
        <v>-3260</v>
      </c>
      <c r="L20" s="53" t="s">
        <v>129</v>
      </c>
      <c r="M20" s="54" t="s">
        <v>86</v>
      </c>
      <c r="N20" s="54" t="s">
        <v>135</v>
      </c>
      <c r="O20" s="55" t="s">
        <v>75</v>
      </c>
      <c r="P20" s="56" t="s">
        <v>136</v>
      </c>
    </row>
    <row r="21" spans="1:16" ht="12.75" customHeight="1" thickBot="1" x14ac:dyDescent="0.25">
      <c r="A21" s="19" t="str">
        <f t="shared" si="0"/>
        <v>BAVM 99 </v>
      </c>
      <c r="B21" s="15" t="str">
        <f t="shared" si="1"/>
        <v>I</v>
      </c>
      <c r="C21" s="19">
        <f t="shared" si="2"/>
        <v>50156.394800000002</v>
      </c>
      <c r="D21" s="18" t="str">
        <f t="shared" si="3"/>
        <v>vis</v>
      </c>
      <c r="E21" s="52">
        <f>VLOOKUP(C21,Active!C$21:E$968,3,FALSE)</f>
        <v>24.997127922341786</v>
      </c>
      <c r="F21" s="15" t="s">
        <v>69</v>
      </c>
      <c r="G21" s="18" t="str">
        <f t="shared" si="4"/>
        <v>50156.3948</v>
      </c>
      <c r="H21" s="19">
        <f t="shared" si="5"/>
        <v>-3257</v>
      </c>
      <c r="I21" s="53" t="s">
        <v>161</v>
      </c>
      <c r="J21" s="54" t="s">
        <v>162</v>
      </c>
      <c r="K21" s="53">
        <v>-3257</v>
      </c>
      <c r="L21" s="53" t="s">
        <v>163</v>
      </c>
      <c r="M21" s="54" t="s">
        <v>86</v>
      </c>
      <c r="N21" s="54" t="s">
        <v>135</v>
      </c>
      <c r="O21" s="55" t="s">
        <v>75</v>
      </c>
      <c r="P21" s="56" t="s">
        <v>136</v>
      </c>
    </row>
    <row r="22" spans="1:16" ht="12.75" customHeight="1" thickBot="1" x14ac:dyDescent="0.25">
      <c r="A22" s="19" t="str">
        <f t="shared" si="0"/>
        <v>BAVM 99 </v>
      </c>
      <c r="B22" s="15" t="str">
        <f t="shared" si="1"/>
        <v>II</v>
      </c>
      <c r="C22" s="19">
        <f t="shared" si="2"/>
        <v>50158.3724</v>
      </c>
      <c r="D22" s="18" t="str">
        <f t="shared" si="3"/>
        <v>vis</v>
      </c>
      <c r="E22" s="52">
        <f>VLOOKUP(C22,Active!C$21:E$968,3,FALSE)</f>
        <v>26.491817601907364</v>
      </c>
      <c r="F22" s="15" t="s">
        <v>69</v>
      </c>
      <c r="G22" s="18" t="str">
        <f t="shared" si="4"/>
        <v>50158.3724</v>
      </c>
      <c r="H22" s="19">
        <f t="shared" si="5"/>
        <v>-3255.5</v>
      </c>
      <c r="I22" s="53" t="s">
        <v>164</v>
      </c>
      <c r="J22" s="54" t="s">
        <v>165</v>
      </c>
      <c r="K22" s="53">
        <v>-3255.5</v>
      </c>
      <c r="L22" s="53" t="s">
        <v>166</v>
      </c>
      <c r="M22" s="54" t="s">
        <v>86</v>
      </c>
      <c r="N22" s="54" t="s">
        <v>135</v>
      </c>
      <c r="O22" s="55" t="s">
        <v>75</v>
      </c>
      <c r="P22" s="56" t="s">
        <v>136</v>
      </c>
    </row>
    <row r="23" spans="1:16" ht="12.75" customHeight="1" thickBot="1" x14ac:dyDescent="0.25">
      <c r="A23" s="19" t="str">
        <f t="shared" si="0"/>
        <v>BAVM 99 </v>
      </c>
      <c r="B23" s="15" t="str">
        <f t="shared" si="1"/>
        <v>II</v>
      </c>
      <c r="C23" s="19">
        <f t="shared" si="2"/>
        <v>50162.3462</v>
      </c>
      <c r="D23" s="18" t="str">
        <f t="shared" si="3"/>
        <v>vis</v>
      </c>
      <c r="E23" s="52">
        <f>VLOOKUP(C23,Active!C$21:E$968,3,FALSE)</f>
        <v>29.495255025381429</v>
      </c>
      <c r="F23" s="15" t="s">
        <v>69</v>
      </c>
      <c r="G23" s="18" t="str">
        <f t="shared" si="4"/>
        <v>50162.3462</v>
      </c>
      <c r="H23" s="19">
        <f t="shared" si="5"/>
        <v>-3252.5</v>
      </c>
      <c r="I23" s="53" t="s">
        <v>167</v>
      </c>
      <c r="J23" s="54" t="s">
        <v>168</v>
      </c>
      <c r="K23" s="53">
        <v>-3252.5</v>
      </c>
      <c r="L23" s="53" t="s">
        <v>169</v>
      </c>
      <c r="M23" s="54" t="s">
        <v>86</v>
      </c>
      <c r="N23" s="54" t="s">
        <v>135</v>
      </c>
      <c r="O23" s="55" t="s">
        <v>75</v>
      </c>
      <c r="P23" s="56" t="s">
        <v>136</v>
      </c>
    </row>
    <row r="24" spans="1:16" ht="12.75" customHeight="1" thickBot="1" x14ac:dyDescent="0.25">
      <c r="A24" s="19" t="str">
        <f t="shared" si="0"/>
        <v>BAVM 102 </v>
      </c>
      <c r="B24" s="15" t="str">
        <f t="shared" si="1"/>
        <v>II</v>
      </c>
      <c r="C24" s="19">
        <f t="shared" si="2"/>
        <v>50502.386599999998</v>
      </c>
      <c r="D24" s="18" t="str">
        <f t="shared" si="3"/>
        <v>vis</v>
      </c>
      <c r="E24" s="52">
        <f>VLOOKUP(C24,Active!C$21:E$968,3,FALSE)</f>
        <v>286.50115941240301</v>
      </c>
      <c r="F24" s="15" t="s">
        <v>69</v>
      </c>
      <c r="G24" s="18" t="str">
        <f t="shared" si="4"/>
        <v>50502.3866</v>
      </c>
      <c r="H24" s="19">
        <f t="shared" si="5"/>
        <v>-2995.5</v>
      </c>
      <c r="I24" s="53" t="s">
        <v>170</v>
      </c>
      <c r="J24" s="54" t="s">
        <v>171</v>
      </c>
      <c r="K24" s="53">
        <v>-2995.5</v>
      </c>
      <c r="L24" s="53" t="s">
        <v>111</v>
      </c>
      <c r="M24" s="54" t="s">
        <v>86</v>
      </c>
      <c r="N24" s="54" t="s">
        <v>135</v>
      </c>
      <c r="O24" s="55" t="s">
        <v>75</v>
      </c>
      <c r="P24" s="56" t="s">
        <v>155</v>
      </c>
    </row>
    <row r="25" spans="1:16" ht="12.75" customHeight="1" thickBot="1" x14ac:dyDescent="0.25">
      <c r="A25" s="19" t="str">
        <f t="shared" si="0"/>
        <v>BAVM 102 </v>
      </c>
      <c r="B25" s="15" t="str">
        <f t="shared" si="1"/>
        <v>I</v>
      </c>
      <c r="C25" s="19">
        <f t="shared" si="2"/>
        <v>50541.4162</v>
      </c>
      <c r="D25" s="18" t="str">
        <f t="shared" si="3"/>
        <v>vis</v>
      </c>
      <c r="E25" s="52">
        <f>VLOOKUP(C25,Active!C$21:E$968,3,FALSE)</f>
        <v>316.00011790634721</v>
      </c>
      <c r="F25" s="15" t="s">
        <v>69</v>
      </c>
      <c r="G25" s="18" t="str">
        <f t="shared" si="4"/>
        <v>50541.4162</v>
      </c>
      <c r="H25" s="19">
        <f t="shared" si="5"/>
        <v>-2966</v>
      </c>
      <c r="I25" s="53" t="s">
        <v>175</v>
      </c>
      <c r="J25" s="54" t="s">
        <v>176</v>
      </c>
      <c r="K25" s="53">
        <v>-2966</v>
      </c>
      <c r="L25" s="53" t="s">
        <v>177</v>
      </c>
      <c r="M25" s="54" t="s">
        <v>86</v>
      </c>
      <c r="N25" s="54" t="s">
        <v>135</v>
      </c>
      <c r="O25" s="55" t="s">
        <v>75</v>
      </c>
      <c r="P25" s="56" t="s">
        <v>155</v>
      </c>
    </row>
    <row r="26" spans="1:16" ht="12.75" customHeight="1" thickBot="1" x14ac:dyDescent="0.25">
      <c r="A26" s="19" t="str">
        <f t="shared" si="0"/>
        <v>BAVM 117 </v>
      </c>
      <c r="B26" s="15" t="str">
        <f t="shared" si="1"/>
        <v>I</v>
      </c>
      <c r="C26" s="19">
        <f t="shared" si="2"/>
        <v>50844.4064</v>
      </c>
      <c r="D26" s="18" t="str">
        <f t="shared" si="3"/>
        <v>vis</v>
      </c>
      <c r="E26" s="52">
        <f>VLOOKUP(C26,Active!C$21:E$968,3,FALSE)</f>
        <v>545.00311393683376</v>
      </c>
      <c r="F26" s="15" t="s">
        <v>69</v>
      </c>
      <c r="G26" s="18" t="str">
        <f t="shared" si="4"/>
        <v>50844.4064</v>
      </c>
      <c r="H26" s="19">
        <f t="shared" si="5"/>
        <v>-2737</v>
      </c>
      <c r="I26" s="53" t="s">
        <v>181</v>
      </c>
      <c r="J26" s="54" t="s">
        <v>182</v>
      </c>
      <c r="K26" s="53">
        <v>-2737</v>
      </c>
      <c r="L26" s="53" t="s">
        <v>183</v>
      </c>
      <c r="M26" s="54" t="s">
        <v>86</v>
      </c>
      <c r="N26" s="54" t="s">
        <v>135</v>
      </c>
      <c r="O26" s="55" t="s">
        <v>75</v>
      </c>
      <c r="P26" s="56" t="s">
        <v>184</v>
      </c>
    </row>
    <row r="27" spans="1:16" ht="12.75" customHeight="1" thickBot="1" x14ac:dyDescent="0.25">
      <c r="A27" s="19" t="str">
        <f t="shared" si="0"/>
        <v>BAVM 117 </v>
      </c>
      <c r="B27" s="15" t="str">
        <f t="shared" si="1"/>
        <v>II</v>
      </c>
      <c r="C27" s="19">
        <f t="shared" si="2"/>
        <v>50846.391799999998</v>
      </c>
      <c r="D27" s="18" t="str">
        <f t="shared" si="3"/>
        <v>vis</v>
      </c>
      <c r="E27" s="52">
        <f>VLOOKUP(C27,Active!C$21:E$968,3,FALSE)</f>
        <v>546.50369893370294</v>
      </c>
      <c r="F27" s="15" t="s">
        <v>69</v>
      </c>
      <c r="G27" s="18" t="str">
        <f t="shared" si="4"/>
        <v>50846.3918</v>
      </c>
      <c r="H27" s="19">
        <f t="shared" si="5"/>
        <v>-2735.5</v>
      </c>
      <c r="I27" s="53" t="s">
        <v>185</v>
      </c>
      <c r="J27" s="54" t="s">
        <v>186</v>
      </c>
      <c r="K27" s="53">
        <v>-2735.5</v>
      </c>
      <c r="L27" s="53" t="s">
        <v>187</v>
      </c>
      <c r="M27" s="54" t="s">
        <v>86</v>
      </c>
      <c r="N27" s="54" t="s">
        <v>135</v>
      </c>
      <c r="O27" s="55" t="s">
        <v>75</v>
      </c>
      <c r="P27" s="56" t="s">
        <v>184</v>
      </c>
    </row>
    <row r="28" spans="1:16" ht="12.75" customHeight="1" thickBot="1" x14ac:dyDescent="0.25">
      <c r="A28" s="19" t="str">
        <f t="shared" si="0"/>
        <v>BAVM 117 </v>
      </c>
      <c r="B28" s="15" t="str">
        <f t="shared" si="1"/>
        <v>I</v>
      </c>
      <c r="C28" s="19">
        <f t="shared" si="2"/>
        <v>50848.376799999998</v>
      </c>
      <c r="D28" s="18" t="str">
        <f t="shared" si="3"/>
        <v>vis</v>
      </c>
      <c r="E28" s="52">
        <f>VLOOKUP(C28,Active!C$21:E$968,3,FALSE)</f>
        <v>548.00398160661007</v>
      </c>
      <c r="F28" s="15" t="s">
        <v>69</v>
      </c>
      <c r="G28" s="18" t="str">
        <f t="shared" si="4"/>
        <v>50848.3768</v>
      </c>
      <c r="H28" s="19">
        <f t="shared" si="5"/>
        <v>-2734</v>
      </c>
      <c r="I28" s="53" t="s">
        <v>188</v>
      </c>
      <c r="J28" s="54" t="s">
        <v>189</v>
      </c>
      <c r="K28" s="53">
        <v>-2734</v>
      </c>
      <c r="L28" s="53" t="s">
        <v>177</v>
      </c>
      <c r="M28" s="54" t="s">
        <v>86</v>
      </c>
      <c r="N28" s="54" t="s">
        <v>135</v>
      </c>
      <c r="O28" s="55" t="s">
        <v>75</v>
      </c>
      <c r="P28" s="56" t="s">
        <v>184</v>
      </c>
    </row>
    <row r="29" spans="1:16" ht="12.75" customHeight="1" thickBot="1" x14ac:dyDescent="0.25">
      <c r="A29" s="19" t="str">
        <f t="shared" si="0"/>
        <v>BAVM 117 </v>
      </c>
      <c r="B29" s="15" t="str">
        <f t="shared" si="1"/>
        <v>II</v>
      </c>
      <c r="C29" s="19">
        <f t="shared" si="2"/>
        <v>50850.3603</v>
      </c>
      <c r="D29" s="18" t="str">
        <f t="shared" si="3"/>
        <v>vis</v>
      </c>
      <c r="E29" s="52">
        <f>VLOOKUP(C29,Active!C$21:E$968,3,FALSE)</f>
        <v>549.50313056465211</v>
      </c>
      <c r="F29" s="15" t="s">
        <v>69</v>
      </c>
      <c r="G29" s="18" t="str">
        <f t="shared" si="4"/>
        <v>50850.3603</v>
      </c>
      <c r="H29" s="19">
        <f t="shared" si="5"/>
        <v>-2732.5</v>
      </c>
      <c r="I29" s="53" t="s">
        <v>190</v>
      </c>
      <c r="J29" s="54" t="s">
        <v>191</v>
      </c>
      <c r="K29" s="53">
        <v>-2732.5</v>
      </c>
      <c r="L29" s="53" t="s">
        <v>101</v>
      </c>
      <c r="M29" s="54" t="s">
        <v>86</v>
      </c>
      <c r="N29" s="54" t="s">
        <v>135</v>
      </c>
      <c r="O29" s="55" t="s">
        <v>75</v>
      </c>
      <c r="P29" s="56" t="s">
        <v>184</v>
      </c>
    </row>
    <row r="30" spans="1:16" ht="12.75" customHeight="1" thickBot="1" x14ac:dyDescent="0.25">
      <c r="A30" s="19" t="str">
        <f t="shared" si="0"/>
        <v>BAVM 128 </v>
      </c>
      <c r="B30" s="15" t="str">
        <f t="shared" si="1"/>
        <v>I</v>
      </c>
      <c r="C30" s="19">
        <f t="shared" si="2"/>
        <v>51278.385199999997</v>
      </c>
      <c r="D30" s="18" t="str">
        <f t="shared" si="3"/>
        <v>vis</v>
      </c>
      <c r="E30" s="52">
        <f>VLOOKUP(C30,Active!C$21:E$968,3,FALSE)</f>
        <v>873.00859204706489</v>
      </c>
      <c r="F30" s="15" t="s">
        <v>69</v>
      </c>
      <c r="G30" s="18" t="str">
        <f t="shared" si="4"/>
        <v>51278.3852</v>
      </c>
      <c r="H30" s="19">
        <f t="shared" si="5"/>
        <v>-2409</v>
      </c>
      <c r="I30" s="53" t="s">
        <v>192</v>
      </c>
      <c r="J30" s="54" t="s">
        <v>193</v>
      </c>
      <c r="K30" s="53">
        <v>-2409</v>
      </c>
      <c r="L30" s="53" t="s">
        <v>183</v>
      </c>
      <c r="M30" s="54" t="s">
        <v>86</v>
      </c>
      <c r="N30" s="54" t="s">
        <v>135</v>
      </c>
      <c r="O30" s="55" t="s">
        <v>75</v>
      </c>
      <c r="P30" s="56" t="s">
        <v>194</v>
      </c>
    </row>
    <row r="31" spans="1:16" ht="12.75" customHeight="1" thickBot="1" x14ac:dyDescent="0.25">
      <c r="A31" s="19" t="str">
        <f t="shared" si="0"/>
        <v>BAVM 132 </v>
      </c>
      <c r="B31" s="15" t="str">
        <f t="shared" si="1"/>
        <v>II</v>
      </c>
      <c r="C31" s="19">
        <f t="shared" si="2"/>
        <v>51534.413399999998</v>
      </c>
      <c r="D31" s="18" t="str">
        <f t="shared" si="3"/>
        <v>vis</v>
      </c>
      <c r="E31" s="52">
        <f>VLOOKUP(C31,Active!C$21:E$968,3,FALSE)</f>
        <v>1066.5172430473042</v>
      </c>
      <c r="F31" s="15" t="s">
        <v>69</v>
      </c>
      <c r="G31" s="18" t="str">
        <f t="shared" si="4"/>
        <v>51534.4134</v>
      </c>
      <c r="H31" s="19">
        <f t="shared" si="5"/>
        <v>-2215.5</v>
      </c>
      <c r="I31" s="53" t="s">
        <v>200</v>
      </c>
      <c r="J31" s="54" t="s">
        <v>201</v>
      </c>
      <c r="K31" s="53">
        <v>-2215.5</v>
      </c>
      <c r="L31" s="53" t="s">
        <v>202</v>
      </c>
      <c r="M31" s="54" t="s">
        <v>86</v>
      </c>
      <c r="N31" s="54" t="s">
        <v>135</v>
      </c>
      <c r="O31" s="55" t="s">
        <v>75</v>
      </c>
      <c r="P31" s="56" t="s">
        <v>203</v>
      </c>
    </row>
    <row r="32" spans="1:16" ht="12.75" customHeight="1" thickBot="1" x14ac:dyDescent="0.25">
      <c r="A32" s="19" t="str">
        <f t="shared" si="0"/>
        <v>BAVM 152 </v>
      </c>
      <c r="B32" s="15" t="str">
        <f t="shared" si="1"/>
        <v>I</v>
      </c>
      <c r="C32" s="19">
        <f t="shared" si="2"/>
        <v>51626.363899999997</v>
      </c>
      <c r="D32" s="18" t="str">
        <f t="shared" si="3"/>
        <v>vis</v>
      </c>
      <c r="E32" s="52">
        <f>VLOOKUP(C32,Active!C$21:E$968,3,FALSE)</f>
        <v>1136.0143422488659</v>
      </c>
      <c r="F32" s="15" t="s">
        <v>69</v>
      </c>
      <c r="G32" s="18" t="str">
        <f t="shared" si="4"/>
        <v>51626.3639</v>
      </c>
      <c r="H32" s="19">
        <f t="shared" si="5"/>
        <v>-2146</v>
      </c>
      <c r="I32" s="53" t="s">
        <v>204</v>
      </c>
      <c r="J32" s="54" t="s">
        <v>205</v>
      </c>
      <c r="K32" s="53">
        <v>-2146</v>
      </c>
      <c r="L32" s="53" t="s">
        <v>206</v>
      </c>
      <c r="M32" s="54" t="s">
        <v>86</v>
      </c>
      <c r="N32" s="54" t="s">
        <v>135</v>
      </c>
      <c r="O32" s="55" t="s">
        <v>75</v>
      </c>
      <c r="P32" s="56" t="s">
        <v>207</v>
      </c>
    </row>
    <row r="33" spans="1:16" ht="12.75" customHeight="1" thickBot="1" x14ac:dyDescent="0.25">
      <c r="A33" s="19" t="str">
        <f t="shared" si="0"/>
        <v>BAVM 152 </v>
      </c>
      <c r="B33" s="15" t="str">
        <f t="shared" si="1"/>
        <v>II</v>
      </c>
      <c r="C33" s="19">
        <f t="shared" si="2"/>
        <v>51927.35</v>
      </c>
      <c r="D33" s="18" t="str">
        <f t="shared" si="3"/>
        <v>vis</v>
      </c>
      <c r="E33" s="52">
        <f>VLOOKUP(C33,Active!C$21:E$968,3,FALSE)</f>
        <v>1363.5026196371512</v>
      </c>
      <c r="F33" s="15" t="s">
        <v>69</v>
      </c>
      <c r="G33" s="18" t="str">
        <f t="shared" si="4"/>
        <v>51927.3500</v>
      </c>
      <c r="H33" s="19">
        <f t="shared" si="5"/>
        <v>-1918.5</v>
      </c>
      <c r="I33" s="53" t="s">
        <v>208</v>
      </c>
      <c r="J33" s="54" t="s">
        <v>209</v>
      </c>
      <c r="K33" s="53">
        <v>-1918.5</v>
      </c>
      <c r="L33" s="53" t="s">
        <v>210</v>
      </c>
      <c r="M33" s="54" t="s">
        <v>86</v>
      </c>
      <c r="N33" s="54" t="s">
        <v>135</v>
      </c>
      <c r="O33" s="55" t="s">
        <v>75</v>
      </c>
      <c r="P33" s="56" t="s">
        <v>207</v>
      </c>
    </row>
    <row r="34" spans="1:16" ht="12.75" customHeight="1" thickBot="1" x14ac:dyDescent="0.25">
      <c r="A34" s="19" t="str">
        <f t="shared" si="0"/>
        <v>BAVM 152 </v>
      </c>
      <c r="B34" s="15" t="str">
        <f t="shared" si="1"/>
        <v>II</v>
      </c>
      <c r="C34" s="19">
        <f t="shared" si="2"/>
        <v>51956.4827</v>
      </c>
      <c r="D34" s="18" t="str">
        <f t="shared" si="3"/>
        <v>vis</v>
      </c>
      <c r="E34" s="52">
        <f>VLOOKUP(C34,Active!C$21:E$968,3,FALSE)</f>
        <v>1385.5214030250554</v>
      </c>
      <c r="F34" s="15" t="s">
        <v>69</v>
      </c>
      <c r="G34" s="18" t="str">
        <f t="shared" si="4"/>
        <v>51956.4827</v>
      </c>
      <c r="H34" s="19">
        <f t="shared" si="5"/>
        <v>-1896.5</v>
      </c>
      <c r="I34" s="53" t="s">
        <v>211</v>
      </c>
      <c r="J34" s="54" t="s">
        <v>212</v>
      </c>
      <c r="K34" s="53">
        <v>-1896.5</v>
      </c>
      <c r="L34" s="53" t="s">
        <v>213</v>
      </c>
      <c r="M34" s="54" t="s">
        <v>86</v>
      </c>
      <c r="N34" s="54" t="s">
        <v>92</v>
      </c>
      <c r="O34" s="55" t="s">
        <v>88</v>
      </c>
      <c r="P34" s="56" t="s">
        <v>207</v>
      </c>
    </row>
    <row r="35" spans="1:16" ht="12.75" customHeight="1" thickBot="1" x14ac:dyDescent="0.25">
      <c r="A35" s="19" t="str">
        <f t="shared" si="0"/>
        <v>BAVM 158 </v>
      </c>
      <c r="B35" s="15" t="str">
        <f t="shared" si="1"/>
        <v>I</v>
      </c>
      <c r="C35" s="19">
        <f t="shared" si="2"/>
        <v>52339.517800000001</v>
      </c>
      <c r="D35" s="18" t="str">
        <f t="shared" si="3"/>
        <v>vis</v>
      </c>
      <c r="E35" s="52">
        <f>VLOOKUP(C35,Active!C$21:E$968,3,FALSE)</f>
        <v>1675.0231277832725</v>
      </c>
      <c r="F35" s="15" t="s">
        <v>69</v>
      </c>
      <c r="G35" s="18" t="str">
        <f t="shared" si="4"/>
        <v>52339.5178</v>
      </c>
      <c r="H35" s="19">
        <f t="shared" si="5"/>
        <v>-1607</v>
      </c>
      <c r="I35" s="53" t="s">
        <v>214</v>
      </c>
      <c r="J35" s="54" t="s">
        <v>215</v>
      </c>
      <c r="K35" s="53">
        <v>-1607</v>
      </c>
      <c r="L35" s="53" t="s">
        <v>104</v>
      </c>
      <c r="M35" s="54" t="s">
        <v>86</v>
      </c>
      <c r="N35" s="54" t="s">
        <v>216</v>
      </c>
      <c r="O35" s="55" t="s">
        <v>75</v>
      </c>
      <c r="P35" s="56" t="s">
        <v>217</v>
      </c>
    </row>
    <row r="36" spans="1:16" ht="12.75" customHeight="1" thickBot="1" x14ac:dyDescent="0.25">
      <c r="A36" s="19" t="str">
        <f t="shared" si="0"/>
        <v>BAVM 158 </v>
      </c>
      <c r="B36" s="15" t="str">
        <f t="shared" si="1"/>
        <v>II</v>
      </c>
      <c r="C36" s="19">
        <f t="shared" si="2"/>
        <v>52591.570800000001</v>
      </c>
      <c r="D36" s="18" t="str">
        <f t="shared" si="3"/>
        <v>vis</v>
      </c>
      <c r="E36" s="52">
        <f>VLOOKUP(C36,Active!C$21:E$968,3,FALSE)</f>
        <v>1865.5272832261619</v>
      </c>
      <c r="F36" s="15" t="s">
        <v>69</v>
      </c>
      <c r="G36" s="18" t="str">
        <f t="shared" si="4"/>
        <v>52591.5708</v>
      </c>
      <c r="H36" s="19">
        <f t="shared" si="5"/>
        <v>-1416.5</v>
      </c>
      <c r="I36" s="53" t="s">
        <v>218</v>
      </c>
      <c r="J36" s="54" t="s">
        <v>219</v>
      </c>
      <c r="K36" s="53" t="s">
        <v>220</v>
      </c>
      <c r="L36" s="53" t="s">
        <v>221</v>
      </c>
      <c r="M36" s="54" t="s">
        <v>86</v>
      </c>
      <c r="N36" s="54" t="s">
        <v>135</v>
      </c>
      <c r="O36" s="55" t="s">
        <v>75</v>
      </c>
      <c r="P36" s="56" t="s">
        <v>217</v>
      </c>
    </row>
    <row r="37" spans="1:16" ht="12.75" customHeight="1" thickBot="1" x14ac:dyDescent="0.25">
      <c r="A37" s="19" t="str">
        <f t="shared" si="0"/>
        <v>BAVM 158 </v>
      </c>
      <c r="B37" s="15" t="str">
        <f t="shared" si="1"/>
        <v>I</v>
      </c>
      <c r="C37" s="19">
        <f t="shared" si="2"/>
        <v>52703.372600000002</v>
      </c>
      <c r="D37" s="18" t="str">
        <f t="shared" si="3"/>
        <v>vis</v>
      </c>
      <c r="E37" s="52">
        <f>VLOOKUP(C37,Active!C$21:E$968,3,FALSE)</f>
        <v>1950.0281917096756</v>
      </c>
      <c r="F37" s="15" t="s">
        <v>69</v>
      </c>
      <c r="G37" s="18" t="str">
        <f t="shared" si="4"/>
        <v>52703.3726</v>
      </c>
      <c r="H37" s="19">
        <f t="shared" si="5"/>
        <v>-1332</v>
      </c>
      <c r="I37" s="53" t="s">
        <v>222</v>
      </c>
      <c r="J37" s="54" t="s">
        <v>223</v>
      </c>
      <c r="K37" s="53" t="s">
        <v>224</v>
      </c>
      <c r="L37" s="53" t="s">
        <v>134</v>
      </c>
      <c r="M37" s="54" t="s">
        <v>86</v>
      </c>
      <c r="N37" s="54" t="s">
        <v>135</v>
      </c>
      <c r="O37" s="55" t="s">
        <v>225</v>
      </c>
      <c r="P37" s="56" t="s">
        <v>217</v>
      </c>
    </row>
    <row r="38" spans="1:16" ht="12.75" customHeight="1" thickBot="1" x14ac:dyDescent="0.25">
      <c r="A38" s="19" t="str">
        <f t="shared" si="0"/>
        <v>BAVM 172 </v>
      </c>
      <c r="B38" s="15" t="str">
        <f t="shared" si="1"/>
        <v>II</v>
      </c>
      <c r="C38" s="19">
        <f t="shared" si="2"/>
        <v>53082.442600000002</v>
      </c>
      <c r="D38" s="18" t="str">
        <f t="shared" si="3"/>
        <v>vis</v>
      </c>
      <c r="E38" s="52">
        <f>VLOOKUP(C38,Active!C$21:E$968,3,FALSE)</f>
        <v>2236.5330545906413</v>
      </c>
      <c r="F38" s="15" t="s">
        <v>69</v>
      </c>
      <c r="G38" s="18" t="str">
        <f t="shared" si="4"/>
        <v>53082.4426</v>
      </c>
      <c r="H38" s="19">
        <f t="shared" si="5"/>
        <v>-1045.5</v>
      </c>
      <c r="I38" s="53" t="s">
        <v>226</v>
      </c>
      <c r="J38" s="54" t="s">
        <v>227</v>
      </c>
      <c r="K38" s="53" t="s">
        <v>228</v>
      </c>
      <c r="L38" s="53" t="s">
        <v>118</v>
      </c>
      <c r="M38" s="54" t="s">
        <v>86</v>
      </c>
      <c r="N38" s="54" t="s">
        <v>216</v>
      </c>
      <c r="O38" s="55" t="s">
        <v>75</v>
      </c>
      <c r="P38" s="56" t="s">
        <v>229</v>
      </c>
    </row>
    <row r="39" spans="1:16" ht="12.75" customHeight="1" thickBot="1" x14ac:dyDescent="0.25">
      <c r="A39" s="19" t="str">
        <f t="shared" si="0"/>
        <v>IBVS 5843 </v>
      </c>
      <c r="B39" s="15" t="str">
        <f t="shared" si="1"/>
        <v>I</v>
      </c>
      <c r="C39" s="19">
        <f t="shared" si="2"/>
        <v>53388.744700000003</v>
      </c>
      <c r="D39" s="18" t="str">
        <f t="shared" si="3"/>
        <v>vis</v>
      </c>
      <c r="E39" s="52">
        <f>VLOOKUP(C39,Active!C$21:E$968,3,FALSE)</f>
        <v>2468.0392174646545</v>
      </c>
      <c r="F39" s="15" t="s">
        <v>69</v>
      </c>
      <c r="G39" s="18" t="str">
        <f t="shared" si="4"/>
        <v>53388.7447</v>
      </c>
      <c r="H39" s="19">
        <f t="shared" si="5"/>
        <v>-814</v>
      </c>
      <c r="I39" s="53" t="s">
        <v>230</v>
      </c>
      <c r="J39" s="54" t="s">
        <v>231</v>
      </c>
      <c r="K39" s="53" t="s">
        <v>232</v>
      </c>
      <c r="L39" s="53" t="s">
        <v>233</v>
      </c>
      <c r="M39" s="54" t="s">
        <v>234</v>
      </c>
      <c r="N39" s="54" t="s">
        <v>216</v>
      </c>
      <c r="O39" s="55" t="s">
        <v>235</v>
      </c>
      <c r="P39" s="56" t="s">
        <v>236</v>
      </c>
    </row>
    <row r="40" spans="1:16" ht="12.75" customHeight="1" thickBot="1" x14ac:dyDescent="0.25">
      <c r="A40" s="19" t="str">
        <f t="shared" si="0"/>
        <v>IBVS 5843 </v>
      </c>
      <c r="B40" s="15" t="str">
        <f t="shared" si="1"/>
        <v>I</v>
      </c>
      <c r="C40" s="19">
        <f t="shared" si="2"/>
        <v>53400.647499999999</v>
      </c>
      <c r="D40" s="18" t="str">
        <f t="shared" si="3"/>
        <v>vis</v>
      </c>
      <c r="E40" s="52">
        <f>VLOOKUP(C40,Active!C$21:E$968,3,FALSE)</f>
        <v>2477.0354716707338</v>
      </c>
      <c r="F40" s="15" t="s">
        <v>69</v>
      </c>
      <c r="G40" s="18" t="str">
        <f t="shared" si="4"/>
        <v>53400.6475</v>
      </c>
      <c r="H40" s="19">
        <f t="shared" si="5"/>
        <v>-805</v>
      </c>
      <c r="I40" s="53" t="s">
        <v>237</v>
      </c>
      <c r="J40" s="54" t="s">
        <v>238</v>
      </c>
      <c r="K40" s="53" t="s">
        <v>239</v>
      </c>
      <c r="L40" s="53" t="s">
        <v>240</v>
      </c>
      <c r="M40" s="54" t="s">
        <v>234</v>
      </c>
      <c r="N40" s="54" t="s">
        <v>216</v>
      </c>
      <c r="O40" s="55" t="s">
        <v>235</v>
      </c>
      <c r="P40" s="56" t="s">
        <v>236</v>
      </c>
    </row>
    <row r="41" spans="1:16" ht="12.75" customHeight="1" thickBot="1" x14ac:dyDescent="0.25">
      <c r="A41" s="19" t="str">
        <f t="shared" si="0"/>
        <v>BAVM 178 </v>
      </c>
      <c r="B41" s="15" t="str">
        <f t="shared" si="1"/>
        <v>II</v>
      </c>
      <c r="C41" s="19">
        <f t="shared" si="2"/>
        <v>53815.445599999999</v>
      </c>
      <c r="D41" s="18" t="str">
        <f t="shared" si="3"/>
        <v>vis</v>
      </c>
      <c r="E41" s="52">
        <f>VLOOKUP(C41,Active!C$21:E$968,3,FALSE)</f>
        <v>2790.5439866251886</v>
      </c>
      <c r="F41" s="15" t="s">
        <v>69</v>
      </c>
      <c r="G41" s="18" t="str">
        <f t="shared" si="4"/>
        <v>53815.4456</v>
      </c>
      <c r="H41" s="19">
        <f t="shared" si="5"/>
        <v>-491.5</v>
      </c>
      <c r="I41" s="53" t="s">
        <v>241</v>
      </c>
      <c r="J41" s="54" t="s">
        <v>242</v>
      </c>
      <c r="K41" s="53" t="s">
        <v>243</v>
      </c>
      <c r="L41" s="53" t="s">
        <v>115</v>
      </c>
      <c r="M41" s="54" t="s">
        <v>234</v>
      </c>
      <c r="N41" s="54" t="s">
        <v>216</v>
      </c>
      <c r="O41" s="55" t="s">
        <v>75</v>
      </c>
      <c r="P41" s="56" t="s">
        <v>244</v>
      </c>
    </row>
    <row r="42" spans="1:16" ht="12.75" customHeight="1" thickBot="1" x14ac:dyDescent="0.25">
      <c r="A42" s="19" t="str">
        <f t="shared" si="0"/>
        <v>IBVS 5820 </v>
      </c>
      <c r="B42" s="15" t="str">
        <f t="shared" si="1"/>
        <v>II</v>
      </c>
      <c r="C42" s="19">
        <f t="shared" si="2"/>
        <v>54455.826800000003</v>
      </c>
      <c r="D42" s="18" t="str">
        <f t="shared" si="3"/>
        <v>vis</v>
      </c>
      <c r="E42" s="52">
        <f>VLOOKUP(C42,Active!C$21:E$968,3,FALSE)</f>
        <v>3274.550444265069</v>
      </c>
      <c r="F42" s="15" t="s">
        <v>69</v>
      </c>
      <c r="G42" s="18" t="str">
        <f t="shared" si="4"/>
        <v>54455.8268</v>
      </c>
      <c r="H42" s="19">
        <f t="shared" si="5"/>
        <v>-7.5</v>
      </c>
      <c r="I42" s="53" t="s">
        <v>251</v>
      </c>
      <c r="J42" s="54" t="s">
        <v>252</v>
      </c>
      <c r="K42" s="53" t="s">
        <v>253</v>
      </c>
      <c r="L42" s="53" t="s">
        <v>254</v>
      </c>
      <c r="M42" s="54" t="s">
        <v>234</v>
      </c>
      <c r="N42" s="54" t="s">
        <v>255</v>
      </c>
      <c r="O42" s="55" t="s">
        <v>256</v>
      </c>
      <c r="P42" s="56" t="s">
        <v>257</v>
      </c>
    </row>
    <row r="43" spans="1:16" ht="12.75" customHeight="1" thickBot="1" x14ac:dyDescent="0.25">
      <c r="A43" s="19" t="str">
        <f t="shared" ref="A43:A77" si="6">P43</f>
        <v>BAVM 201 </v>
      </c>
      <c r="B43" s="15" t="str">
        <f t="shared" ref="B43:B77" si="7">IF(H43=INT(H43),"I","II")</f>
        <v>I</v>
      </c>
      <c r="C43" s="19">
        <f t="shared" ref="C43:C77" si="8">1*G43</f>
        <v>54509.411899999999</v>
      </c>
      <c r="D43" s="18" t="str">
        <f t="shared" ref="D43:D77" si="9">VLOOKUP(F43,I$1:J$5,2,FALSE)</f>
        <v>vis</v>
      </c>
      <c r="E43" s="52">
        <f>VLOOKUP(C43,Active!C$21:E$968,3,FALSE)</f>
        <v>3315.0505939154286</v>
      </c>
      <c r="F43" s="15" t="s">
        <v>69</v>
      </c>
      <c r="G43" s="18" t="str">
        <f t="shared" ref="G43:G77" si="10">MID(I43,3,LEN(I43)-3)</f>
        <v>54509.4119</v>
      </c>
      <c r="H43" s="19">
        <f t="shared" ref="H43:H77" si="11">1*K43</f>
        <v>33</v>
      </c>
      <c r="I43" s="53" t="s">
        <v>258</v>
      </c>
      <c r="J43" s="54" t="s">
        <v>259</v>
      </c>
      <c r="K43" s="53" t="s">
        <v>260</v>
      </c>
      <c r="L43" s="53" t="s">
        <v>261</v>
      </c>
      <c r="M43" s="54" t="s">
        <v>234</v>
      </c>
      <c r="N43" s="54" t="s">
        <v>216</v>
      </c>
      <c r="O43" s="55" t="s">
        <v>88</v>
      </c>
      <c r="P43" s="56" t="s">
        <v>262</v>
      </c>
    </row>
    <row r="44" spans="1:16" ht="12.75" customHeight="1" thickBot="1" x14ac:dyDescent="0.25">
      <c r="A44" s="19" t="str">
        <f t="shared" si="6"/>
        <v>BAVM 201 </v>
      </c>
      <c r="B44" s="15" t="str">
        <f t="shared" si="7"/>
        <v>I</v>
      </c>
      <c r="C44" s="19">
        <f t="shared" si="8"/>
        <v>54513.381999999998</v>
      </c>
      <c r="D44" s="18" t="str">
        <f t="shared" si="9"/>
        <v>vis</v>
      </c>
      <c r="E44" s="52">
        <f>VLOOKUP(C44,Active!C$21:E$968,3,FALSE)</f>
        <v>3318.0512348422321</v>
      </c>
      <c r="F44" s="15" t="s">
        <v>69</v>
      </c>
      <c r="G44" s="18" t="str">
        <f t="shared" si="10"/>
        <v>54513.3820</v>
      </c>
      <c r="H44" s="19">
        <f t="shared" si="11"/>
        <v>36</v>
      </c>
      <c r="I44" s="53" t="s">
        <v>263</v>
      </c>
      <c r="J44" s="54" t="s">
        <v>264</v>
      </c>
      <c r="K44" s="53" t="s">
        <v>265</v>
      </c>
      <c r="L44" s="53" t="s">
        <v>266</v>
      </c>
      <c r="M44" s="54" t="s">
        <v>234</v>
      </c>
      <c r="N44" s="54" t="s">
        <v>69</v>
      </c>
      <c r="O44" s="55" t="s">
        <v>75</v>
      </c>
      <c r="P44" s="56" t="s">
        <v>262</v>
      </c>
    </row>
    <row r="45" spans="1:16" ht="12.75" customHeight="1" thickBot="1" x14ac:dyDescent="0.25">
      <c r="A45" s="19" t="str">
        <f t="shared" si="6"/>
        <v>BAVM 201 </v>
      </c>
      <c r="B45" s="15" t="str">
        <f t="shared" si="7"/>
        <v>II</v>
      </c>
      <c r="C45" s="19">
        <f t="shared" si="8"/>
        <v>54544.474399999999</v>
      </c>
      <c r="D45" s="18" t="str">
        <f t="shared" si="9"/>
        <v>vis</v>
      </c>
      <c r="E45" s="52">
        <f>VLOOKUP(C45,Active!C$21:E$968,3,FALSE)</f>
        <v>3341.5511789122997</v>
      </c>
      <c r="F45" s="15" t="s">
        <v>69</v>
      </c>
      <c r="G45" s="18" t="str">
        <f t="shared" si="10"/>
        <v>54544.4744</v>
      </c>
      <c r="H45" s="19">
        <f t="shared" si="11"/>
        <v>59.5</v>
      </c>
      <c r="I45" s="53" t="s">
        <v>267</v>
      </c>
      <c r="J45" s="54" t="s">
        <v>268</v>
      </c>
      <c r="K45" s="53" t="s">
        <v>269</v>
      </c>
      <c r="L45" s="53" t="s">
        <v>206</v>
      </c>
      <c r="M45" s="54" t="s">
        <v>234</v>
      </c>
      <c r="N45" s="54" t="s">
        <v>216</v>
      </c>
      <c r="O45" s="55" t="s">
        <v>75</v>
      </c>
      <c r="P45" s="56" t="s">
        <v>262</v>
      </c>
    </row>
    <row r="46" spans="1:16" ht="12.75" customHeight="1" thickBot="1" x14ac:dyDescent="0.25">
      <c r="A46" s="19" t="str">
        <f t="shared" si="6"/>
        <v>BAVM 214 </v>
      </c>
      <c r="B46" s="15" t="str">
        <f t="shared" si="7"/>
        <v>I</v>
      </c>
      <c r="C46" s="19">
        <f t="shared" si="8"/>
        <v>55279.463600000003</v>
      </c>
      <c r="D46" s="18" t="str">
        <f t="shared" si="9"/>
        <v>vis</v>
      </c>
      <c r="E46" s="52">
        <f>VLOOKUP(C46,Active!C$21:E$968,3,FALSE)</f>
        <v>3897.0633005916516</v>
      </c>
      <c r="F46" s="15" t="s">
        <v>69</v>
      </c>
      <c r="G46" s="18" t="str">
        <f t="shared" si="10"/>
        <v>55279.4636</v>
      </c>
      <c r="H46" s="19">
        <f t="shared" si="11"/>
        <v>615</v>
      </c>
      <c r="I46" s="53" t="s">
        <v>276</v>
      </c>
      <c r="J46" s="54" t="s">
        <v>277</v>
      </c>
      <c r="K46" s="53" t="s">
        <v>278</v>
      </c>
      <c r="L46" s="53" t="s">
        <v>279</v>
      </c>
      <c r="M46" s="54" t="s">
        <v>234</v>
      </c>
      <c r="N46" s="54" t="s">
        <v>216</v>
      </c>
      <c r="O46" s="55" t="s">
        <v>75</v>
      </c>
      <c r="P46" s="56" t="s">
        <v>280</v>
      </c>
    </row>
    <row r="47" spans="1:16" ht="12.75" customHeight="1" thickBot="1" x14ac:dyDescent="0.25">
      <c r="A47" s="19" t="str">
        <f t="shared" si="6"/>
        <v>IBVS 5992 </v>
      </c>
      <c r="B47" s="15" t="str">
        <f t="shared" si="7"/>
        <v>I</v>
      </c>
      <c r="C47" s="19">
        <f t="shared" si="8"/>
        <v>55563.931199999999</v>
      </c>
      <c r="D47" s="18" t="str">
        <f t="shared" si="9"/>
        <v>vis</v>
      </c>
      <c r="E47" s="52">
        <f>VLOOKUP(C47,Active!C$21:E$968,3,FALSE)</f>
        <v>4112.0667319686436</v>
      </c>
      <c r="F47" s="15" t="s">
        <v>69</v>
      </c>
      <c r="G47" s="18" t="str">
        <f t="shared" si="10"/>
        <v>55563.9312</v>
      </c>
      <c r="H47" s="19">
        <f t="shared" si="11"/>
        <v>830</v>
      </c>
      <c r="I47" s="53" t="s">
        <v>281</v>
      </c>
      <c r="J47" s="54" t="s">
        <v>282</v>
      </c>
      <c r="K47" s="53" t="s">
        <v>283</v>
      </c>
      <c r="L47" s="53" t="s">
        <v>233</v>
      </c>
      <c r="M47" s="54" t="s">
        <v>234</v>
      </c>
      <c r="N47" s="54" t="s">
        <v>69</v>
      </c>
      <c r="O47" s="55" t="s">
        <v>284</v>
      </c>
      <c r="P47" s="56" t="s">
        <v>285</v>
      </c>
    </row>
    <row r="48" spans="1:16" ht="12.75" customHeight="1" thickBot="1" x14ac:dyDescent="0.25">
      <c r="A48" s="19" t="str">
        <f t="shared" si="6"/>
        <v>BAVM 220 </v>
      </c>
      <c r="B48" s="15" t="str">
        <f t="shared" si="7"/>
        <v>II</v>
      </c>
      <c r="C48" s="19">
        <f t="shared" si="8"/>
        <v>55621.483</v>
      </c>
      <c r="D48" s="18" t="str">
        <f t="shared" si="9"/>
        <v>vis</v>
      </c>
      <c r="E48" s="52">
        <f>VLOOKUP(C48,Active!C$21:E$968,3,FALSE)</f>
        <v>4155.564952792115</v>
      </c>
      <c r="F48" s="15" t="s">
        <v>69</v>
      </c>
      <c r="G48" s="18" t="str">
        <f t="shared" si="10"/>
        <v>55621.4830</v>
      </c>
      <c r="H48" s="19">
        <f t="shared" si="11"/>
        <v>873.5</v>
      </c>
      <c r="I48" s="53" t="s">
        <v>292</v>
      </c>
      <c r="J48" s="54" t="s">
        <v>293</v>
      </c>
      <c r="K48" s="53" t="s">
        <v>294</v>
      </c>
      <c r="L48" s="53" t="s">
        <v>295</v>
      </c>
      <c r="M48" s="54" t="s">
        <v>234</v>
      </c>
      <c r="N48" s="54" t="s">
        <v>216</v>
      </c>
      <c r="O48" s="55" t="s">
        <v>75</v>
      </c>
      <c r="P48" s="56" t="s">
        <v>296</v>
      </c>
    </row>
    <row r="49" spans="1:16" ht="12.75" customHeight="1" thickBot="1" x14ac:dyDescent="0.25">
      <c r="A49" s="19" t="str">
        <f t="shared" si="6"/>
        <v>IBVS 5992 </v>
      </c>
      <c r="B49" s="15" t="str">
        <f t="shared" si="7"/>
        <v>I</v>
      </c>
      <c r="C49" s="19">
        <f t="shared" si="8"/>
        <v>55632.730600000003</v>
      </c>
      <c r="D49" s="18" t="str">
        <f t="shared" si="9"/>
        <v>vis</v>
      </c>
      <c r="E49" s="52">
        <f>VLOOKUP(C49,Active!C$21:E$968,3,FALSE)</f>
        <v>4164.0660003446528</v>
      </c>
      <c r="F49" s="15" t="s">
        <v>69</v>
      </c>
      <c r="G49" s="18" t="str">
        <f t="shared" si="10"/>
        <v>55632.7306</v>
      </c>
      <c r="H49" s="19">
        <f t="shared" si="11"/>
        <v>882</v>
      </c>
      <c r="I49" s="53" t="s">
        <v>297</v>
      </c>
      <c r="J49" s="54" t="s">
        <v>298</v>
      </c>
      <c r="K49" s="53" t="s">
        <v>299</v>
      </c>
      <c r="L49" s="53" t="s">
        <v>300</v>
      </c>
      <c r="M49" s="54" t="s">
        <v>234</v>
      </c>
      <c r="N49" s="54" t="s">
        <v>69</v>
      </c>
      <c r="O49" s="55" t="s">
        <v>284</v>
      </c>
      <c r="P49" s="56" t="s">
        <v>285</v>
      </c>
    </row>
    <row r="50" spans="1:16" ht="12.75" customHeight="1" thickBot="1" x14ac:dyDescent="0.25">
      <c r="A50" s="19" t="str">
        <f t="shared" si="6"/>
        <v>BAVM 238 </v>
      </c>
      <c r="B50" s="15" t="str">
        <f t="shared" si="7"/>
        <v>II</v>
      </c>
      <c r="C50" s="19">
        <f t="shared" si="8"/>
        <v>56743.477400000003</v>
      </c>
      <c r="D50" s="18" t="str">
        <f t="shared" si="9"/>
        <v>vis</v>
      </c>
      <c r="E50" s="52">
        <f>VLOOKUP(C50,Active!C$21:E$968,3,FALSE)</f>
        <v>5003.5794401564872</v>
      </c>
      <c r="F50" s="15" t="s">
        <v>69</v>
      </c>
      <c r="G50" s="18" t="str">
        <f t="shared" si="10"/>
        <v>56743.4774</v>
      </c>
      <c r="H50" s="19">
        <f t="shared" si="11"/>
        <v>1721.5</v>
      </c>
      <c r="I50" s="53" t="s">
        <v>310</v>
      </c>
      <c r="J50" s="54" t="s">
        <v>311</v>
      </c>
      <c r="K50" s="53" t="s">
        <v>312</v>
      </c>
      <c r="L50" s="53" t="s">
        <v>266</v>
      </c>
      <c r="M50" s="54" t="s">
        <v>234</v>
      </c>
      <c r="N50" s="54" t="s">
        <v>69</v>
      </c>
      <c r="O50" s="55" t="s">
        <v>88</v>
      </c>
      <c r="P50" s="56" t="s">
        <v>313</v>
      </c>
    </row>
    <row r="51" spans="1:16" ht="12.75" customHeight="1" thickBot="1" x14ac:dyDescent="0.25">
      <c r="A51" s="19" t="str">
        <f t="shared" si="6"/>
        <v>BAVM 62 </v>
      </c>
      <c r="B51" s="15" t="str">
        <f t="shared" si="7"/>
        <v>I</v>
      </c>
      <c r="C51" s="19">
        <f t="shared" si="8"/>
        <v>48985.442999999999</v>
      </c>
      <c r="D51" s="18" t="str">
        <f t="shared" si="9"/>
        <v>vis</v>
      </c>
      <c r="E51" s="52">
        <f>VLOOKUP(C51,Active!C$21:E$968,3,FALSE)</f>
        <v>-860.01984756825641</v>
      </c>
      <c r="F51" s="15" t="s">
        <v>69</v>
      </c>
      <c r="G51" s="18" t="str">
        <f t="shared" si="10"/>
        <v>48985.443</v>
      </c>
      <c r="H51" s="19">
        <f t="shared" si="11"/>
        <v>-4142</v>
      </c>
      <c r="I51" s="53" t="s">
        <v>72</v>
      </c>
      <c r="J51" s="54" t="s">
        <v>73</v>
      </c>
      <c r="K51" s="53">
        <v>-4142</v>
      </c>
      <c r="L51" s="53" t="s">
        <v>74</v>
      </c>
      <c r="M51" s="54" t="s">
        <v>71</v>
      </c>
      <c r="N51" s="54"/>
      <c r="O51" s="55" t="s">
        <v>75</v>
      </c>
      <c r="P51" s="56" t="s">
        <v>76</v>
      </c>
    </row>
    <row r="52" spans="1:16" ht="12.75" customHeight="1" thickBot="1" x14ac:dyDescent="0.25">
      <c r="A52" s="19" t="str">
        <f t="shared" si="6"/>
        <v>BAVM 62 </v>
      </c>
      <c r="B52" s="15" t="str">
        <f t="shared" si="7"/>
        <v>II</v>
      </c>
      <c r="C52" s="19">
        <f t="shared" si="8"/>
        <v>49004.62</v>
      </c>
      <c r="D52" s="18" t="str">
        <f t="shared" si="9"/>
        <v>vis</v>
      </c>
      <c r="E52" s="52">
        <f>VLOOKUP(C52,Active!C$21:E$968,3,FALSE)</f>
        <v>-845.52568090914531</v>
      </c>
      <c r="F52" s="15" t="s">
        <v>69</v>
      </c>
      <c r="G52" s="18" t="str">
        <f t="shared" si="10"/>
        <v>49004.620</v>
      </c>
      <c r="H52" s="19">
        <f t="shared" si="11"/>
        <v>-4127.5</v>
      </c>
      <c r="I52" s="53" t="s">
        <v>77</v>
      </c>
      <c r="J52" s="54" t="s">
        <v>78</v>
      </c>
      <c r="K52" s="53">
        <v>-4127.5</v>
      </c>
      <c r="L52" s="53" t="s">
        <v>79</v>
      </c>
      <c r="M52" s="54" t="s">
        <v>71</v>
      </c>
      <c r="N52" s="54"/>
      <c r="O52" s="55" t="s">
        <v>75</v>
      </c>
      <c r="P52" s="56" t="s">
        <v>76</v>
      </c>
    </row>
    <row r="53" spans="1:16" ht="12.75" customHeight="1" thickBot="1" x14ac:dyDescent="0.25">
      <c r="A53" s="19" t="str">
        <f t="shared" si="6"/>
        <v>BAVM 62 </v>
      </c>
      <c r="B53" s="15" t="str">
        <f t="shared" si="7"/>
        <v>II</v>
      </c>
      <c r="C53" s="19">
        <f t="shared" si="8"/>
        <v>49020.500999999997</v>
      </c>
      <c r="D53" s="18" t="str">
        <f t="shared" si="9"/>
        <v>vis</v>
      </c>
      <c r="E53" s="52">
        <f>VLOOKUP(C53,Active!C$21:E$968,3,FALSE)</f>
        <v>-833.52266371598603</v>
      </c>
      <c r="F53" s="15" t="s">
        <v>69</v>
      </c>
      <c r="G53" s="18" t="str">
        <f t="shared" si="10"/>
        <v>49020.501</v>
      </c>
      <c r="H53" s="19">
        <f t="shared" si="11"/>
        <v>-4115.5</v>
      </c>
      <c r="I53" s="53" t="s">
        <v>80</v>
      </c>
      <c r="J53" s="54" t="s">
        <v>81</v>
      </c>
      <c r="K53" s="53">
        <v>-4115.5</v>
      </c>
      <c r="L53" s="53" t="s">
        <v>82</v>
      </c>
      <c r="M53" s="54" t="s">
        <v>71</v>
      </c>
      <c r="N53" s="54"/>
      <c r="O53" s="55" t="s">
        <v>75</v>
      </c>
      <c r="P53" s="56" t="s">
        <v>76</v>
      </c>
    </row>
    <row r="54" spans="1:16" ht="12.75" customHeight="1" thickBot="1" x14ac:dyDescent="0.25">
      <c r="A54" s="19" t="str">
        <f t="shared" si="6"/>
        <v>BAVM 62 </v>
      </c>
      <c r="B54" s="15" t="str">
        <f t="shared" si="7"/>
        <v>I</v>
      </c>
      <c r="C54" s="19">
        <f t="shared" si="8"/>
        <v>49030.427000000003</v>
      </c>
      <c r="D54" s="18" t="str">
        <f t="shared" si="9"/>
        <v>vis</v>
      </c>
      <c r="E54" s="52">
        <f>VLOOKUP(C54,Active!C$21:E$968,3,FALSE)</f>
        <v>-826.020494541537</v>
      </c>
      <c r="F54" s="15" t="s">
        <v>69</v>
      </c>
      <c r="G54" s="18" t="str">
        <f t="shared" si="10"/>
        <v>49030.4270</v>
      </c>
      <c r="H54" s="19">
        <f t="shared" si="11"/>
        <v>-4108</v>
      </c>
      <c r="I54" s="53" t="s">
        <v>83</v>
      </c>
      <c r="J54" s="54" t="s">
        <v>84</v>
      </c>
      <c r="K54" s="53">
        <v>-4108</v>
      </c>
      <c r="L54" s="53" t="s">
        <v>85</v>
      </c>
      <c r="M54" s="54" t="s">
        <v>86</v>
      </c>
      <c r="N54" s="54" t="s">
        <v>87</v>
      </c>
      <c r="O54" s="55" t="s">
        <v>88</v>
      </c>
      <c r="P54" s="56" t="s">
        <v>76</v>
      </c>
    </row>
    <row r="55" spans="1:16" ht="12.75" customHeight="1" thickBot="1" x14ac:dyDescent="0.25">
      <c r="A55" s="19" t="str">
        <f t="shared" si="6"/>
        <v>BAVM 62 </v>
      </c>
      <c r="B55" s="15" t="str">
        <f t="shared" si="7"/>
        <v>I</v>
      </c>
      <c r="C55" s="19">
        <f t="shared" si="8"/>
        <v>49030.428399999997</v>
      </c>
      <c r="D55" s="18" t="str">
        <f t="shared" si="9"/>
        <v>vis</v>
      </c>
      <c r="E55" s="52">
        <f>VLOOKUP(C55,Active!C$21:E$968,3,FALSE)</f>
        <v>-826.0194364076666</v>
      </c>
      <c r="F55" s="15" t="s">
        <v>69</v>
      </c>
      <c r="G55" s="18" t="str">
        <f t="shared" si="10"/>
        <v>49030.4284</v>
      </c>
      <c r="H55" s="19">
        <f t="shared" si="11"/>
        <v>-4108</v>
      </c>
      <c r="I55" s="53" t="s">
        <v>89</v>
      </c>
      <c r="J55" s="54" t="s">
        <v>90</v>
      </c>
      <c r="K55" s="53">
        <v>-4108</v>
      </c>
      <c r="L55" s="53" t="s">
        <v>91</v>
      </c>
      <c r="M55" s="54" t="s">
        <v>86</v>
      </c>
      <c r="N55" s="54" t="s">
        <v>92</v>
      </c>
      <c r="O55" s="55" t="s">
        <v>88</v>
      </c>
      <c r="P55" s="56" t="s">
        <v>76</v>
      </c>
    </row>
    <row r="56" spans="1:16" ht="12.75" customHeight="1" thickBot="1" x14ac:dyDescent="0.25">
      <c r="A56" s="19" t="str">
        <f t="shared" si="6"/>
        <v>BAVM 62 </v>
      </c>
      <c r="B56" s="15" t="str">
        <f t="shared" si="7"/>
        <v>I</v>
      </c>
      <c r="C56" s="19">
        <f t="shared" si="8"/>
        <v>49030.43</v>
      </c>
      <c r="D56" s="18" t="str">
        <f t="shared" si="9"/>
        <v>vis</v>
      </c>
      <c r="E56" s="52">
        <f>VLOOKUP(C56,Active!C$21:E$968,3,FALSE)</f>
        <v>-826.01822711180694</v>
      </c>
      <c r="F56" s="15" t="s">
        <v>69</v>
      </c>
      <c r="G56" s="18" t="str">
        <f t="shared" si="10"/>
        <v>49030.430</v>
      </c>
      <c r="H56" s="19">
        <f t="shared" si="11"/>
        <v>-4108</v>
      </c>
      <c r="I56" s="53" t="s">
        <v>93</v>
      </c>
      <c r="J56" s="54" t="s">
        <v>94</v>
      </c>
      <c r="K56" s="53">
        <v>-4108</v>
      </c>
      <c r="L56" s="53" t="s">
        <v>95</v>
      </c>
      <c r="M56" s="54" t="s">
        <v>71</v>
      </c>
      <c r="N56" s="54"/>
      <c r="O56" s="55" t="s">
        <v>75</v>
      </c>
      <c r="P56" s="56" t="s">
        <v>76</v>
      </c>
    </row>
    <row r="57" spans="1:16" ht="12.75" customHeight="1" thickBot="1" x14ac:dyDescent="0.25">
      <c r="A57" s="19" t="str">
        <f t="shared" si="6"/>
        <v>BAVM 62 </v>
      </c>
      <c r="B57" s="15" t="str">
        <f t="shared" si="7"/>
        <v>I</v>
      </c>
      <c r="C57" s="19">
        <f t="shared" si="8"/>
        <v>49042.334199999998</v>
      </c>
      <c r="D57" s="18" t="str">
        <f t="shared" si="9"/>
        <v>vis</v>
      </c>
      <c r="E57" s="52">
        <f>VLOOKUP(C57,Active!C$21:E$968,3,FALSE)</f>
        <v>-817.02091477185184</v>
      </c>
      <c r="F57" s="15" t="s">
        <v>69</v>
      </c>
      <c r="G57" s="18" t="str">
        <f t="shared" si="10"/>
        <v>49042.3342</v>
      </c>
      <c r="H57" s="19">
        <f t="shared" si="11"/>
        <v>-4099</v>
      </c>
      <c r="I57" s="53" t="s">
        <v>96</v>
      </c>
      <c r="J57" s="54" t="s">
        <v>97</v>
      </c>
      <c r="K57" s="53">
        <v>-4099</v>
      </c>
      <c r="L57" s="53" t="s">
        <v>98</v>
      </c>
      <c r="M57" s="54" t="s">
        <v>86</v>
      </c>
      <c r="N57" s="54" t="s">
        <v>87</v>
      </c>
      <c r="O57" s="55" t="s">
        <v>88</v>
      </c>
      <c r="P57" s="56" t="s">
        <v>76</v>
      </c>
    </row>
    <row r="58" spans="1:16" ht="12.75" customHeight="1" thickBot="1" x14ac:dyDescent="0.25">
      <c r="A58" s="19" t="str">
        <f t="shared" si="6"/>
        <v>BAVM 62 </v>
      </c>
      <c r="B58" s="15" t="str">
        <f t="shared" si="7"/>
        <v>I</v>
      </c>
      <c r="C58" s="19">
        <f t="shared" si="8"/>
        <v>49042.335800000001</v>
      </c>
      <c r="D58" s="18" t="str">
        <f t="shared" si="9"/>
        <v>vis</v>
      </c>
      <c r="E58" s="52">
        <f>VLOOKUP(C58,Active!C$21:E$968,3,FALSE)</f>
        <v>-817.01970547599205</v>
      </c>
      <c r="F58" s="15" t="s">
        <v>69</v>
      </c>
      <c r="G58" s="18" t="str">
        <f t="shared" si="10"/>
        <v>49042.3358</v>
      </c>
      <c r="H58" s="19">
        <f t="shared" si="11"/>
        <v>-4099</v>
      </c>
      <c r="I58" s="53" t="s">
        <v>99</v>
      </c>
      <c r="J58" s="54" t="s">
        <v>100</v>
      </c>
      <c r="K58" s="53">
        <v>-4099</v>
      </c>
      <c r="L58" s="53" t="s">
        <v>101</v>
      </c>
      <c r="M58" s="54" t="s">
        <v>86</v>
      </c>
      <c r="N58" s="54" t="s">
        <v>92</v>
      </c>
      <c r="O58" s="55" t="s">
        <v>88</v>
      </c>
      <c r="P58" s="56" t="s">
        <v>76</v>
      </c>
    </row>
    <row r="59" spans="1:16" ht="12.75" customHeight="1" thickBot="1" x14ac:dyDescent="0.25">
      <c r="A59" s="19" t="str">
        <f t="shared" si="6"/>
        <v>BAVM 62 </v>
      </c>
      <c r="B59" s="15" t="str">
        <f t="shared" si="7"/>
        <v>I</v>
      </c>
      <c r="C59" s="19">
        <f t="shared" si="8"/>
        <v>49067.4764</v>
      </c>
      <c r="D59" s="18" t="str">
        <f t="shared" si="9"/>
        <v>vis</v>
      </c>
      <c r="E59" s="52">
        <f>VLOOKUP(C59,Active!C$21:E$968,3,FALSE)</f>
        <v>-798.01819083293174</v>
      </c>
      <c r="F59" s="15" t="s">
        <v>69</v>
      </c>
      <c r="G59" s="18" t="str">
        <f t="shared" si="10"/>
        <v>49067.4764</v>
      </c>
      <c r="H59" s="19">
        <f t="shared" si="11"/>
        <v>-4080</v>
      </c>
      <c r="I59" s="53" t="s">
        <v>102</v>
      </c>
      <c r="J59" s="54" t="s">
        <v>103</v>
      </c>
      <c r="K59" s="53">
        <v>-4080</v>
      </c>
      <c r="L59" s="53" t="s">
        <v>104</v>
      </c>
      <c r="M59" s="54" t="s">
        <v>86</v>
      </c>
      <c r="N59" s="54" t="s">
        <v>105</v>
      </c>
      <c r="O59" s="55" t="s">
        <v>88</v>
      </c>
      <c r="P59" s="56" t="s">
        <v>76</v>
      </c>
    </row>
    <row r="60" spans="1:16" ht="12.75" customHeight="1" thickBot="1" x14ac:dyDescent="0.25">
      <c r="A60" s="19" t="str">
        <f t="shared" si="6"/>
        <v>BAVM 62 </v>
      </c>
      <c r="B60" s="15" t="str">
        <f t="shared" si="7"/>
        <v>I</v>
      </c>
      <c r="C60" s="19">
        <f t="shared" si="8"/>
        <v>49067.477599999998</v>
      </c>
      <c r="D60" s="18" t="str">
        <f t="shared" si="9"/>
        <v>vis</v>
      </c>
      <c r="E60" s="52">
        <f>VLOOKUP(C60,Active!C$21:E$968,3,FALSE)</f>
        <v>-798.01728386103969</v>
      </c>
      <c r="F60" s="15" t="s">
        <v>69</v>
      </c>
      <c r="G60" s="18" t="str">
        <f t="shared" si="10"/>
        <v>49067.4776</v>
      </c>
      <c r="H60" s="19">
        <f t="shared" si="11"/>
        <v>-4080</v>
      </c>
      <c r="I60" s="53" t="s">
        <v>106</v>
      </c>
      <c r="J60" s="54" t="s">
        <v>107</v>
      </c>
      <c r="K60" s="53">
        <v>-4080</v>
      </c>
      <c r="L60" s="53" t="s">
        <v>108</v>
      </c>
      <c r="M60" s="54" t="s">
        <v>86</v>
      </c>
      <c r="N60" s="54" t="s">
        <v>92</v>
      </c>
      <c r="O60" s="55" t="s">
        <v>88</v>
      </c>
      <c r="P60" s="56" t="s">
        <v>76</v>
      </c>
    </row>
    <row r="61" spans="1:16" ht="12.75" customHeight="1" thickBot="1" x14ac:dyDescent="0.25">
      <c r="A61" s="19" t="str">
        <f t="shared" si="6"/>
        <v>BAVM 68 </v>
      </c>
      <c r="B61" s="15" t="str">
        <f t="shared" si="7"/>
        <v>I</v>
      </c>
      <c r="C61" s="19">
        <f t="shared" si="8"/>
        <v>49403.546999999999</v>
      </c>
      <c r="D61" s="18" t="str">
        <f t="shared" si="9"/>
        <v>vis</v>
      </c>
      <c r="E61" s="52">
        <f>VLOOKUP(C61,Active!C$21:E$968,3,FALSE)</f>
        <v>-544.01270062974049</v>
      </c>
      <c r="F61" s="15" t="s">
        <v>69</v>
      </c>
      <c r="G61" s="18" t="str">
        <f t="shared" si="10"/>
        <v>49403.5470</v>
      </c>
      <c r="H61" s="19">
        <f t="shared" si="11"/>
        <v>-3826</v>
      </c>
      <c r="I61" s="53" t="s">
        <v>109</v>
      </c>
      <c r="J61" s="54" t="s">
        <v>110</v>
      </c>
      <c r="K61" s="53">
        <v>-3826</v>
      </c>
      <c r="L61" s="53" t="s">
        <v>111</v>
      </c>
      <c r="M61" s="54" t="s">
        <v>86</v>
      </c>
      <c r="N61" s="54" t="s">
        <v>105</v>
      </c>
      <c r="O61" s="55" t="s">
        <v>88</v>
      </c>
      <c r="P61" s="56" t="s">
        <v>112</v>
      </c>
    </row>
    <row r="62" spans="1:16" ht="12.75" customHeight="1" thickBot="1" x14ac:dyDescent="0.25">
      <c r="A62" s="19" t="str">
        <f t="shared" si="6"/>
        <v>BAVM 68 </v>
      </c>
      <c r="B62" s="15" t="str">
        <f t="shared" si="7"/>
        <v>I</v>
      </c>
      <c r="C62" s="19">
        <f t="shared" si="8"/>
        <v>49403.548300000002</v>
      </c>
      <c r="D62" s="18" t="str">
        <f t="shared" si="9"/>
        <v>vis</v>
      </c>
      <c r="E62" s="52">
        <f>VLOOKUP(C62,Active!C$21:E$968,3,FALSE)</f>
        <v>-544.01171807685375</v>
      </c>
      <c r="F62" s="15" t="s">
        <v>69</v>
      </c>
      <c r="G62" s="18" t="str">
        <f t="shared" si="10"/>
        <v>49403.5483</v>
      </c>
      <c r="H62" s="19">
        <f t="shared" si="11"/>
        <v>-3826</v>
      </c>
      <c r="I62" s="53" t="s">
        <v>113</v>
      </c>
      <c r="J62" s="54" t="s">
        <v>114</v>
      </c>
      <c r="K62" s="53">
        <v>-3826</v>
      </c>
      <c r="L62" s="53" t="s">
        <v>115</v>
      </c>
      <c r="M62" s="54" t="s">
        <v>86</v>
      </c>
      <c r="N62" s="54" t="s">
        <v>92</v>
      </c>
      <c r="O62" s="55" t="s">
        <v>88</v>
      </c>
      <c r="P62" s="56" t="s">
        <v>112</v>
      </c>
    </row>
    <row r="63" spans="1:16" ht="12.75" customHeight="1" thickBot="1" x14ac:dyDescent="0.25">
      <c r="A63" s="19" t="str">
        <f t="shared" si="6"/>
        <v>BAVM </v>
      </c>
      <c r="B63" s="15" t="str">
        <f t="shared" si="7"/>
        <v>II</v>
      </c>
      <c r="C63" s="19">
        <f t="shared" si="8"/>
        <v>50113.394899999999</v>
      </c>
      <c r="D63" s="18" t="str">
        <f t="shared" si="9"/>
        <v>vis</v>
      </c>
      <c r="E63" s="52">
        <f>VLOOKUP(C63,Active!C$21:E$968,3,FALSE)</f>
        <v>-7.5026226603895685</v>
      </c>
      <c r="F63" s="15" t="s">
        <v>69</v>
      </c>
      <c r="G63" s="18" t="str">
        <f t="shared" si="10"/>
        <v>50113.3949</v>
      </c>
      <c r="H63" s="19">
        <f t="shared" si="11"/>
        <v>-3289.5</v>
      </c>
      <c r="I63" s="53" t="s">
        <v>127</v>
      </c>
      <c r="J63" s="54" t="s">
        <v>128</v>
      </c>
      <c r="K63" s="53">
        <v>-3289.5</v>
      </c>
      <c r="L63" s="53" t="s">
        <v>129</v>
      </c>
      <c r="M63" s="54" t="s">
        <v>86</v>
      </c>
      <c r="N63" s="54" t="s">
        <v>130</v>
      </c>
      <c r="O63" s="55" t="s">
        <v>75</v>
      </c>
      <c r="P63" s="56" t="s">
        <v>131</v>
      </c>
    </row>
    <row r="64" spans="1:16" ht="12.75" customHeight="1" thickBot="1" x14ac:dyDescent="0.25">
      <c r="A64" s="19" t="str">
        <f t="shared" si="6"/>
        <v>IBVS 4305 </v>
      </c>
      <c r="B64" s="15" t="str">
        <f t="shared" si="7"/>
        <v>II</v>
      </c>
      <c r="C64" s="19">
        <f t="shared" si="8"/>
        <v>50123.974999999999</v>
      </c>
      <c r="D64" s="18" t="str">
        <f t="shared" si="9"/>
        <v>vis</v>
      </c>
      <c r="E64" s="52" t="e">
        <f>VLOOKUP(C64,Active!C$21:E$968,3,FALSE)</f>
        <v>#N/A</v>
      </c>
      <c r="F64" s="15" t="s">
        <v>69</v>
      </c>
      <c r="G64" s="18" t="str">
        <f t="shared" si="10"/>
        <v>50123.9750</v>
      </c>
      <c r="H64" s="19">
        <f t="shared" si="11"/>
        <v>-3281.5</v>
      </c>
      <c r="I64" s="53" t="s">
        <v>139</v>
      </c>
      <c r="J64" s="54" t="s">
        <v>140</v>
      </c>
      <c r="K64" s="53">
        <v>-3281.5</v>
      </c>
      <c r="L64" s="53" t="s">
        <v>101</v>
      </c>
      <c r="M64" s="54" t="s">
        <v>86</v>
      </c>
      <c r="N64" s="54" t="s">
        <v>130</v>
      </c>
      <c r="O64" s="55" t="s">
        <v>141</v>
      </c>
      <c r="P64" s="56" t="s">
        <v>142</v>
      </c>
    </row>
    <row r="65" spans="1:16" ht="12.75" customHeight="1" thickBot="1" x14ac:dyDescent="0.25">
      <c r="A65" s="19" t="str">
        <f t="shared" si="6"/>
        <v>IBVS 4305 </v>
      </c>
      <c r="B65" s="15" t="str">
        <f t="shared" si="7"/>
        <v>I</v>
      </c>
      <c r="C65" s="19">
        <f t="shared" si="8"/>
        <v>50125.961300000003</v>
      </c>
      <c r="D65" s="18" t="str">
        <f t="shared" si="9"/>
        <v>vis</v>
      </c>
      <c r="E65" s="52" t="e">
        <f>VLOOKUP(C65,Active!C$21:E$968,3,FALSE)</f>
        <v>#N/A</v>
      </c>
      <c r="F65" s="15" t="s">
        <v>69</v>
      </c>
      <c r="G65" s="18" t="str">
        <f t="shared" si="10"/>
        <v>50125.9613</v>
      </c>
      <c r="H65" s="19">
        <f t="shared" si="11"/>
        <v>-3280</v>
      </c>
      <c r="I65" s="53" t="s">
        <v>146</v>
      </c>
      <c r="J65" s="54" t="s">
        <v>147</v>
      </c>
      <c r="K65" s="53">
        <v>-3280</v>
      </c>
      <c r="L65" s="53" t="s">
        <v>104</v>
      </c>
      <c r="M65" s="54" t="s">
        <v>86</v>
      </c>
      <c r="N65" s="54" t="s">
        <v>130</v>
      </c>
      <c r="O65" s="55" t="s">
        <v>141</v>
      </c>
      <c r="P65" s="56" t="s">
        <v>142</v>
      </c>
    </row>
    <row r="66" spans="1:16" ht="12.75" customHeight="1" thickBot="1" x14ac:dyDescent="0.25">
      <c r="A66" s="19" t="str">
        <f t="shared" si="6"/>
        <v>IBVS 4305 </v>
      </c>
      <c r="B66" s="15" t="str">
        <f t="shared" si="7"/>
        <v>II</v>
      </c>
      <c r="C66" s="19">
        <f t="shared" si="8"/>
        <v>50126.623500000002</v>
      </c>
      <c r="D66" s="18" t="str">
        <f t="shared" si="9"/>
        <v>vis</v>
      </c>
      <c r="E66" s="52" t="e">
        <f>VLOOKUP(C66,Active!C$21:E$968,3,FALSE)</f>
        <v>#N/A</v>
      </c>
      <c r="F66" s="15" t="s">
        <v>69</v>
      </c>
      <c r="G66" s="18" t="str">
        <f t="shared" si="10"/>
        <v>50126.6235</v>
      </c>
      <c r="H66" s="19">
        <f t="shared" si="11"/>
        <v>-3279.5</v>
      </c>
      <c r="I66" s="53" t="s">
        <v>148</v>
      </c>
      <c r="J66" s="54" t="s">
        <v>149</v>
      </c>
      <c r="K66" s="53">
        <v>-3279.5</v>
      </c>
      <c r="L66" s="53" t="s">
        <v>118</v>
      </c>
      <c r="M66" s="54" t="s">
        <v>86</v>
      </c>
      <c r="N66" s="54" t="s">
        <v>130</v>
      </c>
      <c r="O66" s="55" t="s">
        <v>141</v>
      </c>
      <c r="P66" s="56" t="s">
        <v>142</v>
      </c>
    </row>
    <row r="67" spans="1:16" ht="12.75" customHeight="1" thickBot="1" x14ac:dyDescent="0.25">
      <c r="A67" s="19" t="str">
        <f t="shared" si="6"/>
        <v>IBVS 4305 </v>
      </c>
      <c r="B67" s="15" t="str">
        <f t="shared" si="7"/>
        <v>I</v>
      </c>
      <c r="C67" s="19">
        <f t="shared" si="8"/>
        <v>50129.930399999997</v>
      </c>
      <c r="D67" s="18" t="str">
        <f t="shared" si="9"/>
        <v>vis</v>
      </c>
      <c r="E67" s="52" t="e">
        <f>VLOOKUP(C67,Active!C$21:E$968,3,FALSE)</f>
        <v>#N/A</v>
      </c>
      <c r="F67" s="15" t="s">
        <v>69</v>
      </c>
      <c r="G67" s="18" t="str">
        <f t="shared" si="10"/>
        <v>50129.9304</v>
      </c>
      <c r="H67" s="19">
        <f t="shared" si="11"/>
        <v>-3277</v>
      </c>
      <c r="I67" s="53" t="s">
        <v>150</v>
      </c>
      <c r="J67" s="54" t="s">
        <v>151</v>
      </c>
      <c r="K67" s="53">
        <v>-3277</v>
      </c>
      <c r="L67" s="53" t="s">
        <v>152</v>
      </c>
      <c r="M67" s="54" t="s">
        <v>86</v>
      </c>
      <c r="N67" s="54" t="s">
        <v>130</v>
      </c>
      <c r="O67" s="55" t="s">
        <v>141</v>
      </c>
      <c r="P67" s="56" t="s">
        <v>142</v>
      </c>
    </row>
    <row r="68" spans="1:16" ht="12.75" customHeight="1" thickBot="1" x14ac:dyDescent="0.25">
      <c r="A68" s="19" t="str">
        <f t="shared" si="6"/>
        <v>BAVM 102 </v>
      </c>
      <c r="B68" s="15" t="str">
        <f t="shared" si="7"/>
        <v>II</v>
      </c>
      <c r="C68" s="19">
        <f t="shared" si="8"/>
        <v>50510.320299999999</v>
      </c>
      <c r="D68" s="18" t="str">
        <f t="shared" si="9"/>
        <v>vis</v>
      </c>
      <c r="E68" s="52">
        <f>VLOOKUP(C68,Active!C$21:E$968,3,FALSE)</f>
        <v>292.49752850159268</v>
      </c>
      <c r="F68" s="15" t="s">
        <v>69</v>
      </c>
      <c r="G68" s="18" t="str">
        <f t="shared" si="10"/>
        <v>50510.3203</v>
      </c>
      <c r="H68" s="19">
        <f t="shared" si="11"/>
        <v>-2989.5</v>
      </c>
      <c r="I68" s="53" t="s">
        <v>172</v>
      </c>
      <c r="J68" s="54" t="s">
        <v>173</v>
      </c>
      <c r="K68" s="53">
        <v>-2989.5</v>
      </c>
      <c r="L68" s="53" t="s">
        <v>174</v>
      </c>
      <c r="M68" s="54" t="s">
        <v>86</v>
      </c>
      <c r="N68" s="54" t="s">
        <v>135</v>
      </c>
      <c r="O68" s="55" t="s">
        <v>75</v>
      </c>
      <c r="P68" s="56" t="s">
        <v>155</v>
      </c>
    </row>
    <row r="69" spans="1:16" ht="12.75" customHeight="1" thickBot="1" x14ac:dyDescent="0.25">
      <c r="A69" s="19" t="str">
        <f t="shared" si="6"/>
        <v>BAVM 102 </v>
      </c>
      <c r="B69" s="15" t="str">
        <f t="shared" si="7"/>
        <v>II</v>
      </c>
      <c r="C69" s="19">
        <f t="shared" si="8"/>
        <v>50547.366999999998</v>
      </c>
      <c r="D69" s="18" t="str">
        <f t="shared" si="9"/>
        <v>vis</v>
      </c>
      <c r="E69" s="52">
        <f>VLOOKUP(C69,Active!C$21:E$968,3,FALSE)</f>
        <v>320.49779152344081</v>
      </c>
      <c r="F69" s="15" t="s">
        <v>69</v>
      </c>
      <c r="G69" s="18" t="str">
        <f t="shared" si="10"/>
        <v>50547.3670</v>
      </c>
      <c r="H69" s="19">
        <f t="shared" si="11"/>
        <v>-2961.5</v>
      </c>
      <c r="I69" s="53" t="s">
        <v>178</v>
      </c>
      <c r="J69" s="54" t="s">
        <v>179</v>
      </c>
      <c r="K69" s="53">
        <v>-2961.5</v>
      </c>
      <c r="L69" s="53" t="s">
        <v>180</v>
      </c>
      <c r="M69" s="54" t="s">
        <v>86</v>
      </c>
      <c r="N69" s="54" t="s">
        <v>135</v>
      </c>
      <c r="O69" s="55" t="s">
        <v>75</v>
      </c>
      <c r="P69" s="56" t="s">
        <v>155</v>
      </c>
    </row>
    <row r="70" spans="1:16" ht="12.75" customHeight="1" thickBot="1" x14ac:dyDescent="0.25">
      <c r="A70" s="19" t="str">
        <f t="shared" si="6"/>
        <v>BAVM 128 </v>
      </c>
      <c r="B70" s="15" t="str">
        <f t="shared" si="7"/>
        <v>I</v>
      </c>
      <c r="C70" s="19">
        <f t="shared" si="8"/>
        <v>51278.386400000003</v>
      </c>
      <c r="D70" s="18" t="str">
        <f t="shared" si="9"/>
        <v>vis</v>
      </c>
      <c r="E70" s="52">
        <f>VLOOKUP(C70,Active!C$21:E$968,3,FALSE)</f>
        <v>873.0094990189624</v>
      </c>
      <c r="F70" s="15" t="s">
        <v>69</v>
      </c>
      <c r="G70" s="18" t="str">
        <f t="shared" si="10"/>
        <v>51278.3864</v>
      </c>
      <c r="H70" s="19">
        <f t="shared" si="11"/>
        <v>-2409</v>
      </c>
      <c r="I70" s="53" t="s">
        <v>195</v>
      </c>
      <c r="J70" s="54" t="s">
        <v>196</v>
      </c>
      <c r="K70" s="53">
        <v>-2409</v>
      </c>
      <c r="L70" s="53" t="s">
        <v>197</v>
      </c>
      <c r="M70" s="54" t="s">
        <v>86</v>
      </c>
      <c r="N70" s="54" t="s">
        <v>87</v>
      </c>
      <c r="O70" s="55" t="s">
        <v>88</v>
      </c>
      <c r="P70" s="56" t="s">
        <v>194</v>
      </c>
    </row>
    <row r="71" spans="1:16" ht="12.75" customHeight="1" thickBot="1" x14ac:dyDescent="0.25">
      <c r="A71" s="19" t="str">
        <f t="shared" si="6"/>
        <v>BAVM 128 </v>
      </c>
      <c r="B71" s="15" t="str">
        <f t="shared" si="7"/>
        <v>I</v>
      </c>
      <c r="C71" s="19">
        <f t="shared" si="8"/>
        <v>51278.3874</v>
      </c>
      <c r="D71" s="18" t="str">
        <f t="shared" si="9"/>
        <v>vis</v>
      </c>
      <c r="E71" s="52">
        <f>VLOOKUP(C71,Active!C$21:E$968,3,FALSE)</f>
        <v>873.01025482887064</v>
      </c>
      <c r="F71" s="15" t="s">
        <v>69</v>
      </c>
      <c r="G71" s="18" t="str">
        <f t="shared" si="10"/>
        <v>51278.3874</v>
      </c>
      <c r="H71" s="19">
        <f t="shared" si="11"/>
        <v>-2409</v>
      </c>
      <c r="I71" s="53" t="s">
        <v>198</v>
      </c>
      <c r="J71" s="54" t="s">
        <v>199</v>
      </c>
      <c r="K71" s="53">
        <v>-2409</v>
      </c>
      <c r="L71" s="53" t="s">
        <v>118</v>
      </c>
      <c r="M71" s="54" t="s">
        <v>86</v>
      </c>
      <c r="N71" s="54" t="s">
        <v>92</v>
      </c>
      <c r="O71" s="55" t="s">
        <v>88</v>
      </c>
      <c r="P71" s="56" t="s">
        <v>194</v>
      </c>
    </row>
    <row r="72" spans="1:16" ht="12.75" customHeight="1" thickBot="1" x14ac:dyDescent="0.25">
      <c r="A72" s="19" t="str">
        <f t="shared" si="6"/>
        <v>VSB 45 </v>
      </c>
      <c r="B72" s="15" t="str">
        <f t="shared" si="7"/>
        <v>I</v>
      </c>
      <c r="C72" s="19">
        <f t="shared" si="8"/>
        <v>54099.251199999999</v>
      </c>
      <c r="D72" s="18" t="str">
        <f t="shared" si="9"/>
        <v>vis</v>
      </c>
      <c r="E72" s="52">
        <f>VLOOKUP(C72,Active!C$21:E$968,3,FALSE)</f>
        <v>3005.0470718412444</v>
      </c>
      <c r="F72" s="15" t="s">
        <v>69</v>
      </c>
      <c r="G72" s="18" t="str">
        <f t="shared" si="10"/>
        <v>54099.2512</v>
      </c>
      <c r="H72" s="19">
        <f t="shared" si="11"/>
        <v>-277</v>
      </c>
      <c r="I72" s="53" t="s">
        <v>245</v>
      </c>
      <c r="J72" s="54" t="s">
        <v>246</v>
      </c>
      <c r="K72" s="53" t="s">
        <v>247</v>
      </c>
      <c r="L72" s="53" t="s">
        <v>248</v>
      </c>
      <c r="M72" s="54" t="s">
        <v>86</v>
      </c>
      <c r="N72" s="54" t="s">
        <v>130</v>
      </c>
      <c r="O72" s="55" t="s">
        <v>249</v>
      </c>
      <c r="P72" s="56" t="s">
        <v>250</v>
      </c>
    </row>
    <row r="73" spans="1:16" ht="12.75" customHeight="1" thickBot="1" x14ac:dyDescent="0.25">
      <c r="A73" s="19" t="str">
        <f t="shared" si="6"/>
        <v>VSB 50 </v>
      </c>
      <c r="B73" s="15" t="str">
        <f t="shared" si="7"/>
        <v>I</v>
      </c>
      <c r="C73" s="19">
        <f t="shared" si="8"/>
        <v>55184.199500000002</v>
      </c>
      <c r="D73" s="18" t="str">
        <f t="shared" si="9"/>
        <v>vis</v>
      </c>
      <c r="E73" s="52">
        <f>VLOOKUP(C73,Active!C$21:E$968,3,FALSE)</f>
        <v>3825.0617496697146</v>
      </c>
      <c r="F73" s="15" t="s">
        <v>69</v>
      </c>
      <c r="G73" s="18" t="str">
        <f t="shared" si="10"/>
        <v>55184.1995</v>
      </c>
      <c r="H73" s="19">
        <f t="shared" si="11"/>
        <v>543</v>
      </c>
      <c r="I73" s="53" t="s">
        <v>270</v>
      </c>
      <c r="J73" s="54" t="s">
        <v>271</v>
      </c>
      <c r="K73" s="53" t="s">
        <v>272</v>
      </c>
      <c r="L73" s="53" t="s">
        <v>273</v>
      </c>
      <c r="M73" s="54" t="s">
        <v>234</v>
      </c>
      <c r="N73" s="54" t="s">
        <v>69</v>
      </c>
      <c r="O73" s="55" t="s">
        <v>274</v>
      </c>
      <c r="P73" s="56" t="s">
        <v>275</v>
      </c>
    </row>
    <row r="74" spans="1:16" ht="12.75" customHeight="1" thickBot="1" x14ac:dyDescent="0.25">
      <c r="A74" s="19" t="str">
        <f t="shared" si="6"/>
        <v>VSB 53 </v>
      </c>
      <c r="B74" s="15" t="str">
        <f t="shared" si="7"/>
        <v>I</v>
      </c>
      <c r="C74" s="19">
        <f t="shared" si="8"/>
        <v>55569.2238</v>
      </c>
      <c r="D74" s="18" t="str">
        <f t="shared" si="9"/>
        <v>vis</v>
      </c>
      <c r="E74" s="52">
        <f>VLOOKUP(C74,Active!C$21:E$968,3,FALSE)</f>
        <v>4116.0669315024606</v>
      </c>
      <c r="F74" s="15" t="s">
        <v>69</v>
      </c>
      <c r="G74" s="18" t="str">
        <f t="shared" si="10"/>
        <v>55569.2238</v>
      </c>
      <c r="H74" s="19">
        <f t="shared" si="11"/>
        <v>834</v>
      </c>
      <c r="I74" s="53" t="s">
        <v>286</v>
      </c>
      <c r="J74" s="54" t="s">
        <v>287</v>
      </c>
      <c r="K74" s="53" t="s">
        <v>288</v>
      </c>
      <c r="L74" s="53" t="s">
        <v>279</v>
      </c>
      <c r="M74" s="54" t="s">
        <v>234</v>
      </c>
      <c r="N74" s="54" t="s">
        <v>289</v>
      </c>
      <c r="O74" s="55" t="s">
        <v>290</v>
      </c>
      <c r="P74" s="56" t="s">
        <v>291</v>
      </c>
    </row>
    <row r="75" spans="1:16" ht="12.75" customHeight="1" thickBot="1" x14ac:dyDescent="0.25">
      <c r="A75" s="19" t="str">
        <f t="shared" si="6"/>
        <v>VSB 55 </v>
      </c>
      <c r="B75" s="15" t="str">
        <f t="shared" si="7"/>
        <v>I</v>
      </c>
      <c r="C75" s="19">
        <f t="shared" si="8"/>
        <v>55929.108999999997</v>
      </c>
      <c r="D75" s="18" t="str">
        <f t="shared" si="9"/>
        <v>vis</v>
      </c>
      <c r="E75" s="52">
        <f>VLOOKUP(C75,Active!C$21:E$968,3,FALSE)</f>
        <v>4388.071732407012</v>
      </c>
      <c r="F75" s="15" t="s">
        <v>69</v>
      </c>
      <c r="G75" s="18" t="str">
        <f t="shared" si="10"/>
        <v>55929.1090</v>
      </c>
      <c r="H75" s="19">
        <f t="shared" si="11"/>
        <v>1106</v>
      </c>
      <c r="I75" s="53" t="s">
        <v>301</v>
      </c>
      <c r="J75" s="54" t="s">
        <v>302</v>
      </c>
      <c r="K75" s="53" t="s">
        <v>303</v>
      </c>
      <c r="L75" s="53" t="s">
        <v>304</v>
      </c>
      <c r="M75" s="54" t="s">
        <v>234</v>
      </c>
      <c r="N75" s="54" t="s">
        <v>289</v>
      </c>
      <c r="O75" s="55" t="s">
        <v>290</v>
      </c>
      <c r="P75" s="56" t="s">
        <v>305</v>
      </c>
    </row>
    <row r="76" spans="1:16" ht="12.75" customHeight="1" thickBot="1" x14ac:dyDescent="0.25">
      <c r="A76" s="19" t="str">
        <f t="shared" si="6"/>
        <v>VSB 59 </v>
      </c>
      <c r="B76" s="15" t="str">
        <f t="shared" si="7"/>
        <v>I</v>
      </c>
      <c r="C76" s="19">
        <f t="shared" si="8"/>
        <v>56691.213499999998</v>
      </c>
      <c r="D76" s="18" t="str">
        <f t="shared" si="9"/>
        <v>vis</v>
      </c>
      <c r="E76" s="52">
        <f>VLOOKUP(C76,Active!C$21:E$968,3,FALSE)</f>
        <v>4964.0778665602484</v>
      </c>
      <c r="F76" s="15" t="s">
        <v>69</v>
      </c>
      <c r="G76" s="18" t="str">
        <f t="shared" si="10"/>
        <v>56691.2135</v>
      </c>
      <c r="H76" s="19">
        <f t="shared" si="11"/>
        <v>1682</v>
      </c>
      <c r="I76" s="53" t="s">
        <v>306</v>
      </c>
      <c r="J76" s="54" t="s">
        <v>307</v>
      </c>
      <c r="K76" s="53" t="s">
        <v>308</v>
      </c>
      <c r="L76" s="53" t="s">
        <v>197</v>
      </c>
      <c r="M76" s="54" t="s">
        <v>234</v>
      </c>
      <c r="N76" s="54" t="s">
        <v>289</v>
      </c>
      <c r="O76" s="55" t="s">
        <v>290</v>
      </c>
      <c r="P76" s="56" t="s">
        <v>309</v>
      </c>
    </row>
    <row r="77" spans="1:16" ht="12.75" customHeight="1" thickBot="1" x14ac:dyDescent="0.25">
      <c r="A77" s="19" t="str">
        <f t="shared" si="6"/>
        <v>BAVM 241 (=IBVS 6157) </v>
      </c>
      <c r="B77" s="15" t="str">
        <f t="shared" si="7"/>
        <v>I</v>
      </c>
      <c r="C77" s="19">
        <f t="shared" si="8"/>
        <v>57101.382100000003</v>
      </c>
      <c r="D77" s="18" t="str">
        <f t="shared" si="9"/>
        <v>vis</v>
      </c>
      <c r="E77" s="52">
        <f>VLOOKUP(C77,Active!C$21:E$968,3,FALSE)</f>
        <v>5274.0873595327321</v>
      </c>
      <c r="F77" s="15" t="s">
        <v>69</v>
      </c>
      <c r="G77" s="18" t="str">
        <f t="shared" si="10"/>
        <v>57101.3821</v>
      </c>
      <c r="H77" s="19">
        <f t="shared" si="11"/>
        <v>1992</v>
      </c>
      <c r="I77" s="53" t="s">
        <v>314</v>
      </c>
      <c r="J77" s="54" t="s">
        <v>315</v>
      </c>
      <c r="K77" s="53" t="s">
        <v>316</v>
      </c>
      <c r="L77" s="53" t="s">
        <v>317</v>
      </c>
      <c r="M77" s="54" t="s">
        <v>234</v>
      </c>
      <c r="N77" s="54" t="s">
        <v>216</v>
      </c>
      <c r="O77" s="55" t="s">
        <v>75</v>
      </c>
      <c r="P77" s="56" t="s">
        <v>318</v>
      </c>
    </row>
    <row r="78" spans="1:16" x14ac:dyDescent="0.2">
      <c r="B78" s="15"/>
      <c r="F78" s="15"/>
    </row>
    <row r="79" spans="1:16" x14ac:dyDescent="0.2">
      <c r="B79" s="15"/>
      <c r="F79" s="15"/>
    </row>
    <row r="80" spans="1:16" x14ac:dyDescent="0.2">
      <c r="B80" s="15"/>
      <c r="F80" s="15"/>
    </row>
    <row r="81" spans="2:6" x14ac:dyDescent="0.2">
      <c r="B81" s="15"/>
      <c r="F81" s="15"/>
    </row>
    <row r="82" spans="2:6" x14ac:dyDescent="0.2">
      <c r="B82" s="15"/>
      <c r="F82" s="15"/>
    </row>
    <row r="83" spans="2:6" x14ac:dyDescent="0.2">
      <c r="B83" s="15"/>
      <c r="F83" s="15"/>
    </row>
    <row r="84" spans="2:6" x14ac:dyDescent="0.2">
      <c r="B84" s="15"/>
      <c r="F84" s="15"/>
    </row>
    <row r="85" spans="2:6" x14ac:dyDescent="0.2">
      <c r="B85" s="15"/>
      <c r="F85" s="15"/>
    </row>
    <row r="86" spans="2:6" x14ac:dyDescent="0.2">
      <c r="B86" s="15"/>
      <c r="F86" s="15"/>
    </row>
    <row r="87" spans="2:6" x14ac:dyDescent="0.2">
      <c r="B87" s="15"/>
      <c r="F87" s="15"/>
    </row>
    <row r="88" spans="2:6" x14ac:dyDescent="0.2">
      <c r="B88" s="15"/>
      <c r="F88" s="15"/>
    </row>
    <row r="89" spans="2:6" x14ac:dyDescent="0.2">
      <c r="B89" s="15"/>
      <c r="F89" s="15"/>
    </row>
    <row r="90" spans="2:6" x14ac:dyDescent="0.2">
      <c r="B90" s="15"/>
      <c r="F90" s="15"/>
    </row>
    <row r="91" spans="2:6" x14ac:dyDescent="0.2">
      <c r="B91" s="15"/>
      <c r="F91" s="15"/>
    </row>
    <row r="92" spans="2:6" x14ac:dyDescent="0.2">
      <c r="B92" s="15"/>
      <c r="F92" s="15"/>
    </row>
    <row r="93" spans="2:6" x14ac:dyDescent="0.2">
      <c r="B93" s="15"/>
      <c r="F93" s="15"/>
    </row>
    <row r="94" spans="2:6" x14ac:dyDescent="0.2">
      <c r="B94" s="15"/>
      <c r="F94" s="15"/>
    </row>
    <row r="95" spans="2:6" x14ac:dyDescent="0.2">
      <c r="B95" s="15"/>
      <c r="F95" s="15"/>
    </row>
    <row r="96" spans="2:6" x14ac:dyDescent="0.2">
      <c r="B96" s="15"/>
      <c r="F96" s="15"/>
    </row>
    <row r="97" spans="2:6" x14ac:dyDescent="0.2">
      <c r="B97" s="15"/>
      <c r="F97" s="15"/>
    </row>
    <row r="98" spans="2:6" x14ac:dyDescent="0.2">
      <c r="B98" s="15"/>
      <c r="F98" s="15"/>
    </row>
    <row r="99" spans="2:6" x14ac:dyDescent="0.2">
      <c r="B99" s="15"/>
      <c r="F99" s="15"/>
    </row>
    <row r="100" spans="2:6" x14ac:dyDescent="0.2">
      <c r="B100" s="15"/>
      <c r="F100" s="15"/>
    </row>
    <row r="101" spans="2:6" x14ac:dyDescent="0.2">
      <c r="B101" s="15"/>
      <c r="F101" s="15"/>
    </row>
    <row r="102" spans="2:6" x14ac:dyDescent="0.2">
      <c r="B102" s="15"/>
      <c r="F102" s="15"/>
    </row>
    <row r="103" spans="2:6" x14ac:dyDescent="0.2">
      <c r="B103" s="15"/>
      <c r="F103" s="15"/>
    </row>
    <row r="104" spans="2:6" x14ac:dyDescent="0.2">
      <c r="B104" s="15"/>
      <c r="F104" s="15"/>
    </row>
    <row r="105" spans="2:6" x14ac:dyDescent="0.2">
      <c r="B105" s="15"/>
      <c r="F105" s="15"/>
    </row>
    <row r="106" spans="2:6" x14ac:dyDescent="0.2">
      <c r="B106" s="15"/>
      <c r="F106" s="15"/>
    </row>
    <row r="107" spans="2:6" x14ac:dyDescent="0.2">
      <c r="B107" s="15"/>
      <c r="F107" s="15"/>
    </row>
    <row r="108" spans="2:6" x14ac:dyDescent="0.2">
      <c r="B108" s="15"/>
      <c r="F108" s="15"/>
    </row>
    <row r="109" spans="2:6" x14ac:dyDescent="0.2">
      <c r="B109" s="15"/>
      <c r="F109" s="15"/>
    </row>
    <row r="110" spans="2:6" x14ac:dyDescent="0.2">
      <c r="B110" s="15"/>
      <c r="F110" s="15"/>
    </row>
    <row r="111" spans="2:6" x14ac:dyDescent="0.2">
      <c r="B111" s="15"/>
      <c r="F111" s="15"/>
    </row>
    <row r="112" spans="2:6" x14ac:dyDescent="0.2">
      <c r="B112" s="15"/>
      <c r="F112" s="15"/>
    </row>
    <row r="113" spans="2:6" x14ac:dyDescent="0.2">
      <c r="B113" s="15"/>
      <c r="F113" s="15"/>
    </row>
    <row r="114" spans="2:6" x14ac:dyDescent="0.2">
      <c r="B114" s="15"/>
      <c r="F114" s="15"/>
    </row>
    <row r="115" spans="2:6" x14ac:dyDescent="0.2">
      <c r="B115" s="15"/>
      <c r="F115" s="15"/>
    </row>
    <row r="116" spans="2:6" x14ac:dyDescent="0.2">
      <c r="B116" s="15"/>
      <c r="F116" s="15"/>
    </row>
    <row r="117" spans="2:6" x14ac:dyDescent="0.2">
      <c r="B117" s="15"/>
      <c r="F117" s="15"/>
    </row>
    <row r="118" spans="2:6" x14ac:dyDescent="0.2">
      <c r="B118" s="15"/>
      <c r="F118" s="15"/>
    </row>
    <row r="119" spans="2:6" x14ac:dyDescent="0.2">
      <c r="B119" s="15"/>
      <c r="F119" s="15"/>
    </row>
    <row r="120" spans="2:6" x14ac:dyDescent="0.2">
      <c r="B120" s="15"/>
      <c r="F120" s="15"/>
    </row>
    <row r="121" spans="2:6" x14ac:dyDescent="0.2">
      <c r="B121" s="15"/>
      <c r="F121" s="15"/>
    </row>
    <row r="122" spans="2:6" x14ac:dyDescent="0.2">
      <c r="B122" s="15"/>
      <c r="F122" s="15"/>
    </row>
    <row r="123" spans="2:6" x14ac:dyDescent="0.2">
      <c r="B123" s="15"/>
      <c r="F123" s="15"/>
    </row>
    <row r="124" spans="2:6" x14ac:dyDescent="0.2">
      <c r="B124" s="15"/>
      <c r="F124" s="15"/>
    </row>
    <row r="125" spans="2:6" x14ac:dyDescent="0.2">
      <c r="B125" s="15"/>
      <c r="F125" s="15"/>
    </row>
    <row r="126" spans="2:6" x14ac:dyDescent="0.2">
      <c r="B126" s="15"/>
      <c r="F126" s="15"/>
    </row>
    <row r="127" spans="2:6" x14ac:dyDescent="0.2">
      <c r="B127" s="15"/>
      <c r="F127" s="15"/>
    </row>
    <row r="128" spans="2:6" x14ac:dyDescent="0.2">
      <c r="B128" s="15"/>
      <c r="F128" s="15"/>
    </row>
    <row r="129" spans="2:6" x14ac:dyDescent="0.2">
      <c r="B129" s="15"/>
      <c r="F129" s="15"/>
    </row>
    <row r="130" spans="2:6" x14ac:dyDescent="0.2">
      <c r="B130" s="15"/>
      <c r="F130" s="15"/>
    </row>
    <row r="131" spans="2:6" x14ac:dyDescent="0.2">
      <c r="B131" s="15"/>
      <c r="F131" s="15"/>
    </row>
    <row r="132" spans="2:6" x14ac:dyDescent="0.2">
      <c r="B132" s="15"/>
      <c r="F132" s="15"/>
    </row>
    <row r="133" spans="2:6" x14ac:dyDescent="0.2">
      <c r="B133" s="15"/>
      <c r="F133" s="15"/>
    </row>
    <row r="134" spans="2:6" x14ac:dyDescent="0.2">
      <c r="B134" s="15"/>
      <c r="F134" s="15"/>
    </row>
    <row r="135" spans="2:6" x14ac:dyDescent="0.2">
      <c r="B135" s="15"/>
      <c r="F135" s="15"/>
    </row>
    <row r="136" spans="2:6" x14ac:dyDescent="0.2">
      <c r="B136" s="15"/>
      <c r="F136" s="15"/>
    </row>
    <row r="137" spans="2:6" x14ac:dyDescent="0.2">
      <c r="B137" s="15"/>
      <c r="F137" s="15"/>
    </row>
    <row r="138" spans="2:6" x14ac:dyDescent="0.2">
      <c r="B138" s="15"/>
      <c r="F138" s="15"/>
    </row>
    <row r="139" spans="2:6" x14ac:dyDescent="0.2">
      <c r="B139" s="15"/>
      <c r="F139" s="15"/>
    </row>
    <row r="140" spans="2:6" x14ac:dyDescent="0.2">
      <c r="B140" s="15"/>
      <c r="F140" s="15"/>
    </row>
    <row r="141" spans="2:6" x14ac:dyDescent="0.2">
      <c r="B141" s="15"/>
      <c r="F141" s="15"/>
    </row>
    <row r="142" spans="2:6" x14ac:dyDescent="0.2">
      <c r="B142" s="15"/>
      <c r="F142" s="15"/>
    </row>
    <row r="143" spans="2:6" x14ac:dyDescent="0.2">
      <c r="B143" s="15"/>
      <c r="F143" s="15"/>
    </row>
    <row r="144" spans="2:6" x14ac:dyDescent="0.2">
      <c r="B144" s="15"/>
      <c r="F144" s="15"/>
    </row>
    <row r="145" spans="2:6" x14ac:dyDescent="0.2">
      <c r="B145" s="15"/>
      <c r="F145" s="15"/>
    </row>
    <row r="146" spans="2:6" x14ac:dyDescent="0.2">
      <c r="B146" s="15"/>
      <c r="F146" s="15"/>
    </row>
    <row r="147" spans="2:6" x14ac:dyDescent="0.2">
      <c r="B147" s="15"/>
      <c r="F147" s="15"/>
    </row>
    <row r="148" spans="2:6" x14ac:dyDescent="0.2">
      <c r="B148" s="15"/>
      <c r="F148" s="15"/>
    </row>
    <row r="149" spans="2:6" x14ac:dyDescent="0.2">
      <c r="B149" s="15"/>
      <c r="F149" s="15"/>
    </row>
    <row r="150" spans="2:6" x14ac:dyDescent="0.2">
      <c r="B150" s="15"/>
      <c r="F150" s="15"/>
    </row>
    <row r="151" spans="2:6" x14ac:dyDescent="0.2">
      <c r="B151" s="15"/>
      <c r="F151" s="15"/>
    </row>
    <row r="152" spans="2:6" x14ac:dyDescent="0.2">
      <c r="B152" s="15"/>
      <c r="F152" s="15"/>
    </row>
    <row r="153" spans="2:6" x14ac:dyDescent="0.2">
      <c r="B153" s="15"/>
      <c r="F153" s="15"/>
    </row>
    <row r="154" spans="2:6" x14ac:dyDescent="0.2">
      <c r="B154" s="15"/>
      <c r="F154" s="15"/>
    </row>
    <row r="155" spans="2:6" x14ac:dyDescent="0.2">
      <c r="B155" s="15"/>
      <c r="F155" s="15"/>
    </row>
    <row r="156" spans="2:6" x14ac:dyDescent="0.2">
      <c r="B156" s="15"/>
      <c r="F156" s="15"/>
    </row>
    <row r="157" spans="2:6" x14ac:dyDescent="0.2">
      <c r="B157" s="15"/>
      <c r="F157" s="15"/>
    </row>
    <row r="158" spans="2:6" x14ac:dyDescent="0.2">
      <c r="B158" s="15"/>
      <c r="F158" s="15"/>
    </row>
    <row r="159" spans="2:6" x14ac:dyDescent="0.2">
      <c r="B159" s="15"/>
      <c r="F159" s="15"/>
    </row>
    <row r="160" spans="2:6" x14ac:dyDescent="0.2">
      <c r="B160" s="15"/>
      <c r="F160" s="15"/>
    </row>
    <row r="161" spans="2:6" x14ac:dyDescent="0.2">
      <c r="B161" s="15"/>
      <c r="F161" s="15"/>
    </row>
    <row r="162" spans="2:6" x14ac:dyDescent="0.2">
      <c r="B162" s="15"/>
      <c r="F162" s="15"/>
    </row>
    <row r="163" spans="2:6" x14ac:dyDescent="0.2">
      <c r="B163" s="15"/>
      <c r="F163" s="15"/>
    </row>
    <row r="164" spans="2:6" x14ac:dyDescent="0.2">
      <c r="B164" s="15"/>
      <c r="F164" s="15"/>
    </row>
    <row r="165" spans="2:6" x14ac:dyDescent="0.2">
      <c r="B165" s="15"/>
      <c r="F165" s="15"/>
    </row>
    <row r="166" spans="2:6" x14ac:dyDescent="0.2">
      <c r="B166" s="15"/>
      <c r="F166" s="15"/>
    </row>
    <row r="167" spans="2:6" x14ac:dyDescent="0.2">
      <c r="B167" s="15"/>
      <c r="F167" s="15"/>
    </row>
    <row r="168" spans="2:6" x14ac:dyDescent="0.2">
      <c r="B168" s="15"/>
      <c r="F168" s="15"/>
    </row>
    <row r="169" spans="2:6" x14ac:dyDescent="0.2">
      <c r="B169" s="15"/>
      <c r="F169" s="15"/>
    </row>
    <row r="170" spans="2:6" x14ac:dyDescent="0.2">
      <c r="B170" s="15"/>
      <c r="F170" s="15"/>
    </row>
    <row r="171" spans="2:6" x14ac:dyDescent="0.2">
      <c r="B171" s="15"/>
      <c r="F171" s="15"/>
    </row>
    <row r="172" spans="2:6" x14ac:dyDescent="0.2">
      <c r="B172" s="15"/>
      <c r="F172" s="15"/>
    </row>
    <row r="173" spans="2:6" x14ac:dyDescent="0.2">
      <c r="B173" s="15"/>
      <c r="F173" s="15"/>
    </row>
    <row r="174" spans="2:6" x14ac:dyDescent="0.2">
      <c r="B174" s="15"/>
      <c r="F174" s="15"/>
    </row>
    <row r="175" spans="2:6" x14ac:dyDescent="0.2">
      <c r="B175" s="15"/>
      <c r="F175" s="15"/>
    </row>
    <row r="176" spans="2:6" x14ac:dyDescent="0.2">
      <c r="B176" s="15"/>
      <c r="F176" s="15"/>
    </row>
    <row r="177" spans="2:6" x14ac:dyDescent="0.2">
      <c r="B177" s="15"/>
      <c r="F177" s="15"/>
    </row>
    <row r="178" spans="2:6" x14ac:dyDescent="0.2">
      <c r="B178" s="15"/>
      <c r="F178" s="15"/>
    </row>
    <row r="179" spans="2:6" x14ac:dyDescent="0.2">
      <c r="B179" s="15"/>
      <c r="F179" s="15"/>
    </row>
    <row r="180" spans="2:6" x14ac:dyDescent="0.2">
      <c r="B180" s="15"/>
      <c r="F180" s="15"/>
    </row>
    <row r="181" spans="2:6" x14ac:dyDescent="0.2">
      <c r="B181" s="15"/>
      <c r="F181" s="15"/>
    </row>
    <row r="182" spans="2:6" x14ac:dyDescent="0.2">
      <c r="B182" s="15"/>
      <c r="F182" s="15"/>
    </row>
    <row r="183" spans="2:6" x14ac:dyDescent="0.2">
      <c r="B183" s="15"/>
      <c r="F183" s="15"/>
    </row>
    <row r="184" spans="2:6" x14ac:dyDescent="0.2">
      <c r="B184" s="15"/>
      <c r="F184" s="15"/>
    </row>
    <row r="185" spans="2:6" x14ac:dyDescent="0.2">
      <c r="B185" s="15"/>
      <c r="F185" s="15"/>
    </row>
    <row r="186" spans="2:6" x14ac:dyDescent="0.2">
      <c r="B186" s="15"/>
      <c r="F186" s="15"/>
    </row>
    <row r="187" spans="2:6" x14ac:dyDescent="0.2">
      <c r="B187" s="15"/>
      <c r="F187" s="15"/>
    </row>
    <row r="188" spans="2:6" x14ac:dyDescent="0.2">
      <c r="B188" s="15"/>
      <c r="F188" s="15"/>
    </row>
    <row r="189" spans="2:6" x14ac:dyDescent="0.2">
      <c r="B189" s="15"/>
      <c r="F189" s="15"/>
    </row>
    <row r="190" spans="2:6" x14ac:dyDescent="0.2">
      <c r="B190" s="15"/>
      <c r="F190" s="15"/>
    </row>
    <row r="191" spans="2:6" x14ac:dyDescent="0.2">
      <c r="B191" s="15"/>
      <c r="F191" s="15"/>
    </row>
    <row r="192" spans="2:6" x14ac:dyDescent="0.2">
      <c r="B192" s="15"/>
      <c r="F192" s="15"/>
    </row>
    <row r="193" spans="2:6" x14ac:dyDescent="0.2">
      <c r="B193" s="15"/>
      <c r="F193" s="15"/>
    </row>
    <row r="194" spans="2:6" x14ac:dyDescent="0.2">
      <c r="B194" s="15"/>
      <c r="F194" s="15"/>
    </row>
    <row r="195" spans="2:6" x14ac:dyDescent="0.2">
      <c r="B195" s="15"/>
      <c r="F195" s="15"/>
    </row>
    <row r="196" spans="2:6" x14ac:dyDescent="0.2">
      <c r="B196" s="15"/>
      <c r="F196" s="15"/>
    </row>
    <row r="197" spans="2:6" x14ac:dyDescent="0.2">
      <c r="B197" s="15"/>
      <c r="F197" s="15"/>
    </row>
    <row r="198" spans="2:6" x14ac:dyDescent="0.2">
      <c r="B198" s="15"/>
      <c r="F198" s="15"/>
    </row>
    <row r="199" spans="2:6" x14ac:dyDescent="0.2">
      <c r="B199" s="15"/>
      <c r="F199" s="15"/>
    </row>
    <row r="200" spans="2:6" x14ac:dyDescent="0.2">
      <c r="B200" s="15"/>
      <c r="F200" s="15"/>
    </row>
    <row r="201" spans="2:6" x14ac:dyDescent="0.2">
      <c r="B201" s="15"/>
      <c r="F201" s="15"/>
    </row>
    <row r="202" spans="2:6" x14ac:dyDescent="0.2">
      <c r="B202" s="15"/>
      <c r="F202" s="15"/>
    </row>
    <row r="203" spans="2:6" x14ac:dyDescent="0.2">
      <c r="B203" s="15"/>
      <c r="F203" s="15"/>
    </row>
    <row r="204" spans="2:6" x14ac:dyDescent="0.2">
      <c r="B204" s="15"/>
      <c r="F204" s="15"/>
    </row>
    <row r="205" spans="2:6" x14ac:dyDescent="0.2">
      <c r="B205" s="15"/>
      <c r="F205" s="15"/>
    </row>
    <row r="206" spans="2:6" x14ac:dyDescent="0.2">
      <c r="B206" s="15"/>
      <c r="F206" s="15"/>
    </row>
    <row r="207" spans="2:6" x14ac:dyDescent="0.2">
      <c r="B207" s="15"/>
      <c r="F207" s="15"/>
    </row>
    <row r="208" spans="2:6" x14ac:dyDescent="0.2">
      <c r="B208" s="15"/>
      <c r="F208" s="15"/>
    </row>
    <row r="209" spans="2:6" x14ac:dyDescent="0.2">
      <c r="B209" s="15"/>
      <c r="F209" s="15"/>
    </row>
    <row r="210" spans="2:6" x14ac:dyDescent="0.2">
      <c r="B210" s="15"/>
      <c r="F210" s="15"/>
    </row>
    <row r="211" spans="2:6" x14ac:dyDescent="0.2">
      <c r="B211" s="15"/>
      <c r="F211" s="15"/>
    </row>
    <row r="212" spans="2:6" x14ac:dyDescent="0.2">
      <c r="B212" s="15"/>
      <c r="F212" s="15"/>
    </row>
    <row r="213" spans="2:6" x14ac:dyDescent="0.2">
      <c r="B213" s="15"/>
      <c r="F213" s="15"/>
    </row>
    <row r="214" spans="2:6" x14ac:dyDescent="0.2">
      <c r="B214" s="15"/>
      <c r="F214" s="15"/>
    </row>
    <row r="215" spans="2:6" x14ac:dyDescent="0.2">
      <c r="B215" s="15"/>
      <c r="F215" s="15"/>
    </row>
    <row r="216" spans="2:6" x14ac:dyDescent="0.2">
      <c r="B216" s="15"/>
      <c r="F216" s="15"/>
    </row>
    <row r="217" spans="2:6" x14ac:dyDescent="0.2">
      <c r="B217" s="15"/>
      <c r="F217" s="15"/>
    </row>
    <row r="218" spans="2:6" x14ac:dyDescent="0.2">
      <c r="B218" s="15"/>
      <c r="F218" s="15"/>
    </row>
    <row r="219" spans="2:6" x14ac:dyDescent="0.2">
      <c r="B219" s="15"/>
      <c r="F219" s="15"/>
    </row>
    <row r="220" spans="2:6" x14ac:dyDescent="0.2">
      <c r="B220" s="15"/>
      <c r="F220" s="15"/>
    </row>
    <row r="221" spans="2:6" x14ac:dyDescent="0.2">
      <c r="B221" s="15"/>
      <c r="F221" s="15"/>
    </row>
    <row r="222" spans="2:6" x14ac:dyDescent="0.2">
      <c r="B222" s="15"/>
      <c r="F222" s="15"/>
    </row>
    <row r="223" spans="2:6" x14ac:dyDescent="0.2">
      <c r="B223" s="15"/>
      <c r="F223" s="15"/>
    </row>
    <row r="224" spans="2:6" x14ac:dyDescent="0.2">
      <c r="B224" s="15"/>
      <c r="F224" s="15"/>
    </row>
    <row r="225" spans="2:6" x14ac:dyDescent="0.2">
      <c r="B225" s="15"/>
      <c r="F225" s="15"/>
    </row>
    <row r="226" spans="2:6" x14ac:dyDescent="0.2">
      <c r="B226" s="15"/>
      <c r="F226" s="15"/>
    </row>
    <row r="227" spans="2:6" x14ac:dyDescent="0.2">
      <c r="B227" s="15"/>
      <c r="F227" s="15"/>
    </row>
    <row r="228" spans="2:6" x14ac:dyDescent="0.2">
      <c r="B228" s="15"/>
      <c r="F228" s="15"/>
    </row>
    <row r="229" spans="2:6" x14ac:dyDescent="0.2">
      <c r="B229" s="15"/>
      <c r="F229" s="15"/>
    </row>
    <row r="230" spans="2:6" x14ac:dyDescent="0.2">
      <c r="B230" s="15"/>
      <c r="F230" s="15"/>
    </row>
    <row r="231" spans="2:6" x14ac:dyDescent="0.2">
      <c r="B231" s="15"/>
      <c r="F231" s="15"/>
    </row>
    <row r="232" spans="2:6" x14ac:dyDescent="0.2">
      <c r="B232" s="15"/>
      <c r="F232" s="15"/>
    </row>
    <row r="233" spans="2:6" x14ac:dyDescent="0.2">
      <c r="B233" s="15"/>
      <c r="F233" s="15"/>
    </row>
    <row r="234" spans="2:6" x14ac:dyDescent="0.2">
      <c r="B234" s="15"/>
      <c r="F234" s="15"/>
    </row>
    <row r="235" spans="2:6" x14ac:dyDescent="0.2">
      <c r="B235" s="15"/>
      <c r="F235" s="15"/>
    </row>
    <row r="236" spans="2:6" x14ac:dyDescent="0.2">
      <c r="B236" s="15"/>
      <c r="F236" s="15"/>
    </row>
    <row r="237" spans="2:6" x14ac:dyDescent="0.2">
      <c r="B237" s="15"/>
      <c r="F237" s="15"/>
    </row>
    <row r="238" spans="2:6" x14ac:dyDescent="0.2">
      <c r="B238" s="15"/>
      <c r="F238" s="15"/>
    </row>
    <row r="239" spans="2:6" x14ac:dyDescent="0.2">
      <c r="B239" s="15"/>
      <c r="F239" s="15"/>
    </row>
    <row r="240" spans="2:6" x14ac:dyDescent="0.2">
      <c r="B240" s="15"/>
      <c r="F240" s="15"/>
    </row>
    <row r="241" spans="2:6" x14ac:dyDescent="0.2">
      <c r="B241" s="15"/>
      <c r="F241" s="15"/>
    </row>
    <row r="242" spans="2:6" x14ac:dyDescent="0.2">
      <c r="B242" s="15"/>
      <c r="F242" s="15"/>
    </row>
    <row r="243" spans="2:6" x14ac:dyDescent="0.2">
      <c r="B243" s="15"/>
      <c r="F243" s="15"/>
    </row>
    <row r="244" spans="2:6" x14ac:dyDescent="0.2">
      <c r="B244" s="15"/>
      <c r="F244" s="15"/>
    </row>
    <row r="245" spans="2:6" x14ac:dyDescent="0.2">
      <c r="B245" s="15"/>
      <c r="F245" s="15"/>
    </row>
    <row r="246" spans="2:6" x14ac:dyDescent="0.2">
      <c r="B246" s="15"/>
      <c r="F246" s="15"/>
    </row>
    <row r="247" spans="2:6" x14ac:dyDescent="0.2">
      <c r="B247" s="15"/>
      <c r="F247" s="15"/>
    </row>
    <row r="248" spans="2:6" x14ac:dyDescent="0.2">
      <c r="B248" s="15"/>
      <c r="F248" s="15"/>
    </row>
    <row r="249" spans="2:6" x14ac:dyDescent="0.2">
      <c r="B249" s="15"/>
      <c r="F249" s="15"/>
    </row>
    <row r="250" spans="2:6" x14ac:dyDescent="0.2">
      <c r="B250" s="15"/>
      <c r="F250" s="15"/>
    </row>
    <row r="251" spans="2:6" x14ac:dyDescent="0.2">
      <c r="B251" s="15"/>
      <c r="F251" s="15"/>
    </row>
    <row r="252" spans="2:6" x14ac:dyDescent="0.2">
      <c r="B252" s="15"/>
      <c r="F252" s="15"/>
    </row>
    <row r="253" spans="2:6" x14ac:dyDescent="0.2">
      <c r="B253" s="15"/>
      <c r="F253" s="15"/>
    </row>
    <row r="254" spans="2:6" x14ac:dyDescent="0.2">
      <c r="B254" s="15"/>
      <c r="F254" s="15"/>
    </row>
    <row r="255" spans="2:6" x14ac:dyDescent="0.2">
      <c r="B255" s="15"/>
      <c r="F255" s="15"/>
    </row>
    <row r="256" spans="2:6" x14ac:dyDescent="0.2">
      <c r="B256" s="15"/>
      <c r="F256" s="15"/>
    </row>
    <row r="257" spans="2:6" x14ac:dyDescent="0.2">
      <c r="B257" s="15"/>
      <c r="F257" s="15"/>
    </row>
    <row r="258" spans="2:6" x14ac:dyDescent="0.2">
      <c r="B258" s="15"/>
      <c r="F258" s="15"/>
    </row>
    <row r="259" spans="2:6" x14ac:dyDescent="0.2">
      <c r="B259" s="15"/>
      <c r="F259" s="15"/>
    </row>
    <row r="260" spans="2:6" x14ac:dyDescent="0.2">
      <c r="B260" s="15"/>
      <c r="F260" s="15"/>
    </row>
    <row r="261" spans="2:6" x14ac:dyDescent="0.2">
      <c r="B261" s="15"/>
      <c r="F261" s="15"/>
    </row>
    <row r="262" spans="2:6" x14ac:dyDescent="0.2">
      <c r="B262" s="15"/>
      <c r="F262" s="15"/>
    </row>
    <row r="263" spans="2:6" x14ac:dyDescent="0.2">
      <c r="B263" s="15"/>
      <c r="F263" s="15"/>
    </row>
    <row r="264" spans="2:6" x14ac:dyDescent="0.2">
      <c r="B264" s="15"/>
      <c r="F264" s="15"/>
    </row>
    <row r="265" spans="2:6" x14ac:dyDescent="0.2">
      <c r="B265" s="15"/>
      <c r="F265" s="15"/>
    </row>
    <row r="266" spans="2:6" x14ac:dyDescent="0.2">
      <c r="B266" s="15"/>
      <c r="F266" s="15"/>
    </row>
    <row r="267" spans="2:6" x14ac:dyDescent="0.2">
      <c r="B267" s="15"/>
      <c r="F267" s="15"/>
    </row>
    <row r="268" spans="2:6" x14ac:dyDescent="0.2">
      <c r="B268" s="15"/>
      <c r="F268" s="15"/>
    </row>
    <row r="269" spans="2:6" x14ac:dyDescent="0.2">
      <c r="B269" s="15"/>
      <c r="F269" s="15"/>
    </row>
    <row r="270" spans="2:6" x14ac:dyDescent="0.2">
      <c r="B270" s="15"/>
      <c r="F270" s="15"/>
    </row>
    <row r="271" spans="2:6" x14ac:dyDescent="0.2">
      <c r="B271" s="15"/>
      <c r="F271" s="15"/>
    </row>
    <row r="272" spans="2:6" x14ac:dyDescent="0.2">
      <c r="B272" s="15"/>
      <c r="F272" s="15"/>
    </row>
    <row r="273" spans="2:6" x14ac:dyDescent="0.2">
      <c r="B273" s="15"/>
      <c r="F273" s="15"/>
    </row>
    <row r="274" spans="2:6" x14ac:dyDescent="0.2">
      <c r="B274" s="15"/>
      <c r="F274" s="15"/>
    </row>
    <row r="275" spans="2:6" x14ac:dyDescent="0.2">
      <c r="B275" s="15"/>
      <c r="F275" s="15"/>
    </row>
    <row r="276" spans="2:6" x14ac:dyDescent="0.2">
      <c r="B276" s="15"/>
      <c r="F276" s="15"/>
    </row>
    <row r="277" spans="2:6" x14ac:dyDescent="0.2">
      <c r="B277" s="15"/>
      <c r="F277" s="15"/>
    </row>
    <row r="278" spans="2:6" x14ac:dyDescent="0.2">
      <c r="B278" s="15"/>
      <c r="F278" s="15"/>
    </row>
    <row r="279" spans="2:6" x14ac:dyDescent="0.2">
      <c r="B279" s="15"/>
      <c r="F279" s="15"/>
    </row>
    <row r="280" spans="2:6" x14ac:dyDescent="0.2">
      <c r="B280" s="15"/>
      <c r="F280" s="15"/>
    </row>
    <row r="281" spans="2:6" x14ac:dyDescent="0.2">
      <c r="B281" s="15"/>
      <c r="F281" s="15"/>
    </row>
    <row r="282" spans="2:6" x14ac:dyDescent="0.2">
      <c r="B282" s="15"/>
      <c r="F282" s="15"/>
    </row>
    <row r="283" spans="2:6" x14ac:dyDescent="0.2">
      <c r="B283" s="15"/>
      <c r="F283" s="15"/>
    </row>
    <row r="284" spans="2:6" x14ac:dyDescent="0.2">
      <c r="B284" s="15"/>
      <c r="F284" s="15"/>
    </row>
    <row r="285" spans="2:6" x14ac:dyDescent="0.2">
      <c r="B285" s="15"/>
      <c r="F285" s="15"/>
    </row>
    <row r="286" spans="2:6" x14ac:dyDescent="0.2">
      <c r="B286" s="15"/>
      <c r="F286" s="15"/>
    </row>
    <row r="287" spans="2:6" x14ac:dyDescent="0.2">
      <c r="B287" s="15"/>
      <c r="F287" s="15"/>
    </row>
    <row r="288" spans="2:6" x14ac:dyDescent="0.2">
      <c r="B288" s="15"/>
      <c r="F288" s="15"/>
    </row>
    <row r="289" spans="2:6" x14ac:dyDescent="0.2">
      <c r="B289" s="15"/>
      <c r="F289" s="15"/>
    </row>
    <row r="290" spans="2:6" x14ac:dyDescent="0.2">
      <c r="B290" s="15"/>
      <c r="F290" s="15"/>
    </row>
    <row r="291" spans="2:6" x14ac:dyDescent="0.2">
      <c r="B291" s="15"/>
      <c r="F291" s="15"/>
    </row>
    <row r="292" spans="2:6" x14ac:dyDescent="0.2">
      <c r="B292" s="15"/>
      <c r="F292" s="15"/>
    </row>
    <row r="293" spans="2:6" x14ac:dyDescent="0.2">
      <c r="B293" s="15"/>
      <c r="F293" s="15"/>
    </row>
    <row r="294" spans="2:6" x14ac:dyDescent="0.2">
      <c r="B294" s="15"/>
      <c r="F294" s="15"/>
    </row>
    <row r="295" spans="2:6" x14ac:dyDescent="0.2">
      <c r="B295" s="15"/>
      <c r="F295" s="15"/>
    </row>
    <row r="296" spans="2:6" x14ac:dyDescent="0.2">
      <c r="B296" s="15"/>
      <c r="F296" s="15"/>
    </row>
    <row r="297" spans="2:6" x14ac:dyDescent="0.2">
      <c r="B297" s="15"/>
      <c r="F297" s="15"/>
    </row>
    <row r="298" spans="2:6" x14ac:dyDescent="0.2">
      <c r="B298" s="15"/>
      <c r="F298" s="15"/>
    </row>
    <row r="299" spans="2:6" x14ac:dyDescent="0.2">
      <c r="B299" s="15"/>
      <c r="F299" s="15"/>
    </row>
    <row r="300" spans="2:6" x14ac:dyDescent="0.2">
      <c r="B300" s="15"/>
      <c r="F300" s="15"/>
    </row>
    <row r="301" spans="2:6" x14ac:dyDescent="0.2">
      <c r="B301" s="15"/>
      <c r="F301" s="15"/>
    </row>
    <row r="302" spans="2:6" x14ac:dyDescent="0.2">
      <c r="B302" s="15"/>
      <c r="F302" s="15"/>
    </row>
    <row r="303" spans="2:6" x14ac:dyDescent="0.2">
      <c r="B303" s="15"/>
      <c r="F303" s="15"/>
    </row>
    <row r="304" spans="2:6" x14ac:dyDescent="0.2">
      <c r="B304" s="15"/>
      <c r="F304" s="15"/>
    </row>
    <row r="305" spans="2:6" x14ac:dyDescent="0.2">
      <c r="B305" s="15"/>
      <c r="F305" s="15"/>
    </row>
    <row r="306" spans="2:6" x14ac:dyDescent="0.2">
      <c r="B306" s="15"/>
      <c r="F306" s="15"/>
    </row>
    <row r="307" spans="2:6" x14ac:dyDescent="0.2">
      <c r="B307" s="15"/>
      <c r="F307" s="15"/>
    </row>
    <row r="308" spans="2:6" x14ac:dyDescent="0.2">
      <c r="B308" s="15"/>
      <c r="F308" s="15"/>
    </row>
    <row r="309" spans="2:6" x14ac:dyDescent="0.2">
      <c r="B309" s="15"/>
      <c r="F309" s="15"/>
    </row>
    <row r="310" spans="2:6" x14ac:dyDescent="0.2">
      <c r="B310" s="15"/>
      <c r="F310" s="15"/>
    </row>
    <row r="311" spans="2:6" x14ac:dyDescent="0.2">
      <c r="B311" s="15"/>
      <c r="F311" s="15"/>
    </row>
    <row r="312" spans="2:6" x14ac:dyDescent="0.2">
      <c r="B312" s="15"/>
      <c r="F312" s="15"/>
    </row>
    <row r="313" spans="2:6" x14ac:dyDescent="0.2">
      <c r="B313" s="15"/>
      <c r="F313" s="15"/>
    </row>
    <row r="314" spans="2:6" x14ac:dyDescent="0.2">
      <c r="B314" s="15"/>
      <c r="F314" s="15"/>
    </row>
    <row r="315" spans="2:6" x14ac:dyDescent="0.2">
      <c r="B315" s="15"/>
      <c r="F315" s="15"/>
    </row>
    <row r="316" spans="2:6" x14ac:dyDescent="0.2">
      <c r="B316" s="15"/>
      <c r="F316" s="15"/>
    </row>
    <row r="317" spans="2:6" x14ac:dyDescent="0.2">
      <c r="B317" s="15"/>
      <c r="F317" s="15"/>
    </row>
    <row r="318" spans="2:6" x14ac:dyDescent="0.2">
      <c r="B318" s="15"/>
      <c r="F318" s="15"/>
    </row>
    <row r="319" spans="2:6" x14ac:dyDescent="0.2">
      <c r="B319" s="15"/>
      <c r="F319" s="15"/>
    </row>
    <row r="320" spans="2:6" x14ac:dyDescent="0.2">
      <c r="B320" s="15"/>
      <c r="F320" s="15"/>
    </row>
    <row r="321" spans="2:6" x14ac:dyDescent="0.2">
      <c r="B321" s="15"/>
      <c r="F321" s="15"/>
    </row>
    <row r="322" spans="2:6" x14ac:dyDescent="0.2">
      <c r="B322" s="15"/>
      <c r="F322" s="15"/>
    </row>
    <row r="323" spans="2:6" x14ac:dyDescent="0.2">
      <c r="B323" s="15"/>
      <c r="F323" s="15"/>
    </row>
    <row r="324" spans="2:6" x14ac:dyDescent="0.2">
      <c r="B324" s="15"/>
      <c r="F324" s="15"/>
    </row>
    <row r="325" spans="2:6" x14ac:dyDescent="0.2">
      <c r="B325" s="15"/>
      <c r="F325" s="15"/>
    </row>
    <row r="326" spans="2:6" x14ac:dyDescent="0.2">
      <c r="B326" s="15"/>
      <c r="F326" s="15"/>
    </row>
    <row r="327" spans="2:6" x14ac:dyDescent="0.2">
      <c r="B327" s="15"/>
      <c r="F327" s="15"/>
    </row>
    <row r="328" spans="2:6" x14ac:dyDescent="0.2">
      <c r="B328" s="15"/>
      <c r="F328" s="15"/>
    </row>
    <row r="329" spans="2:6" x14ac:dyDescent="0.2">
      <c r="B329" s="15"/>
      <c r="F329" s="15"/>
    </row>
    <row r="330" spans="2:6" x14ac:dyDescent="0.2">
      <c r="B330" s="15"/>
      <c r="F330" s="15"/>
    </row>
    <row r="331" spans="2:6" x14ac:dyDescent="0.2">
      <c r="B331" s="15"/>
      <c r="F331" s="15"/>
    </row>
    <row r="332" spans="2:6" x14ac:dyDescent="0.2">
      <c r="B332" s="15"/>
      <c r="F332" s="15"/>
    </row>
    <row r="333" spans="2:6" x14ac:dyDescent="0.2">
      <c r="B333" s="15"/>
      <c r="F333" s="15"/>
    </row>
    <row r="334" spans="2:6" x14ac:dyDescent="0.2">
      <c r="B334" s="15"/>
      <c r="F334" s="15"/>
    </row>
    <row r="335" spans="2:6" x14ac:dyDescent="0.2">
      <c r="B335" s="15"/>
      <c r="F335" s="15"/>
    </row>
    <row r="336" spans="2:6" x14ac:dyDescent="0.2">
      <c r="B336" s="15"/>
      <c r="F336" s="15"/>
    </row>
    <row r="337" spans="2:6" x14ac:dyDescent="0.2">
      <c r="B337" s="15"/>
      <c r="F337" s="15"/>
    </row>
    <row r="338" spans="2:6" x14ac:dyDescent="0.2">
      <c r="B338" s="15"/>
      <c r="F338" s="15"/>
    </row>
    <row r="339" spans="2:6" x14ac:dyDescent="0.2">
      <c r="B339" s="15"/>
      <c r="F339" s="15"/>
    </row>
    <row r="340" spans="2:6" x14ac:dyDescent="0.2">
      <c r="B340" s="15"/>
      <c r="F340" s="15"/>
    </row>
    <row r="341" spans="2:6" x14ac:dyDescent="0.2">
      <c r="B341" s="15"/>
      <c r="F341" s="15"/>
    </row>
    <row r="342" spans="2:6" x14ac:dyDescent="0.2">
      <c r="B342" s="15"/>
      <c r="F342" s="15"/>
    </row>
    <row r="343" spans="2:6" x14ac:dyDescent="0.2">
      <c r="B343" s="15"/>
      <c r="F343" s="15"/>
    </row>
    <row r="344" spans="2:6" x14ac:dyDescent="0.2">
      <c r="B344" s="15"/>
      <c r="F344" s="15"/>
    </row>
    <row r="345" spans="2:6" x14ac:dyDescent="0.2">
      <c r="B345" s="15"/>
      <c r="F345" s="15"/>
    </row>
    <row r="346" spans="2:6" x14ac:dyDescent="0.2">
      <c r="B346" s="15"/>
      <c r="F346" s="15"/>
    </row>
    <row r="347" spans="2:6" x14ac:dyDescent="0.2">
      <c r="B347" s="15"/>
      <c r="F347" s="15"/>
    </row>
    <row r="348" spans="2:6" x14ac:dyDescent="0.2">
      <c r="B348" s="15"/>
      <c r="F348" s="15"/>
    </row>
    <row r="349" spans="2:6" x14ac:dyDescent="0.2">
      <c r="B349" s="15"/>
      <c r="F349" s="15"/>
    </row>
    <row r="350" spans="2:6" x14ac:dyDescent="0.2">
      <c r="B350" s="15"/>
      <c r="F350" s="15"/>
    </row>
    <row r="351" spans="2:6" x14ac:dyDescent="0.2">
      <c r="B351" s="15"/>
      <c r="F351" s="15"/>
    </row>
    <row r="352" spans="2:6" x14ac:dyDescent="0.2">
      <c r="B352" s="15"/>
      <c r="F352" s="15"/>
    </row>
    <row r="353" spans="2:6" x14ac:dyDescent="0.2">
      <c r="B353" s="15"/>
      <c r="F353" s="15"/>
    </row>
    <row r="354" spans="2:6" x14ac:dyDescent="0.2">
      <c r="B354" s="15"/>
      <c r="F354" s="15"/>
    </row>
    <row r="355" spans="2:6" x14ac:dyDescent="0.2">
      <c r="B355" s="15"/>
      <c r="F355" s="15"/>
    </row>
    <row r="356" spans="2:6" x14ac:dyDescent="0.2">
      <c r="B356" s="15"/>
      <c r="F356" s="15"/>
    </row>
    <row r="357" spans="2:6" x14ac:dyDescent="0.2">
      <c r="B357" s="15"/>
      <c r="F357" s="15"/>
    </row>
    <row r="358" spans="2:6" x14ac:dyDescent="0.2">
      <c r="B358" s="15"/>
      <c r="F358" s="15"/>
    </row>
    <row r="359" spans="2:6" x14ac:dyDescent="0.2">
      <c r="B359" s="15"/>
      <c r="F359" s="15"/>
    </row>
    <row r="360" spans="2:6" x14ac:dyDescent="0.2">
      <c r="B360" s="15"/>
      <c r="F360" s="15"/>
    </row>
    <row r="361" spans="2:6" x14ac:dyDescent="0.2">
      <c r="B361" s="15"/>
      <c r="F361" s="15"/>
    </row>
    <row r="362" spans="2:6" x14ac:dyDescent="0.2">
      <c r="B362" s="15"/>
      <c r="F362" s="15"/>
    </row>
    <row r="363" spans="2:6" x14ac:dyDescent="0.2">
      <c r="B363" s="15"/>
      <c r="F363" s="15"/>
    </row>
    <row r="364" spans="2:6" x14ac:dyDescent="0.2">
      <c r="B364" s="15"/>
      <c r="F364" s="15"/>
    </row>
    <row r="365" spans="2:6" x14ac:dyDescent="0.2">
      <c r="B365" s="15"/>
      <c r="F365" s="15"/>
    </row>
    <row r="366" spans="2:6" x14ac:dyDescent="0.2">
      <c r="B366" s="15"/>
      <c r="F366" s="15"/>
    </row>
    <row r="367" spans="2:6" x14ac:dyDescent="0.2">
      <c r="B367" s="15"/>
      <c r="F367" s="15"/>
    </row>
    <row r="368" spans="2:6" x14ac:dyDescent="0.2">
      <c r="B368" s="15"/>
      <c r="F368" s="15"/>
    </row>
    <row r="369" spans="2:6" x14ac:dyDescent="0.2">
      <c r="B369" s="15"/>
      <c r="F369" s="15"/>
    </row>
    <row r="370" spans="2:6" x14ac:dyDescent="0.2">
      <c r="B370" s="15"/>
      <c r="F370" s="15"/>
    </row>
    <row r="371" spans="2:6" x14ac:dyDescent="0.2">
      <c r="B371" s="15"/>
      <c r="F371" s="15"/>
    </row>
    <row r="372" spans="2:6" x14ac:dyDescent="0.2">
      <c r="B372" s="15"/>
      <c r="F372" s="15"/>
    </row>
    <row r="373" spans="2:6" x14ac:dyDescent="0.2">
      <c r="B373" s="15"/>
      <c r="F373" s="15"/>
    </row>
    <row r="374" spans="2:6" x14ac:dyDescent="0.2">
      <c r="B374" s="15"/>
      <c r="F374" s="15"/>
    </row>
    <row r="375" spans="2:6" x14ac:dyDescent="0.2">
      <c r="B375" s="15"/>
      <c r="F375" s="15"/>
    </row>
    <row r="376" spans="2:6" x14ac:dyDescent="0.2">
      <c r="B376" s="15"/>
      <c r="F376" s="15"/>
    </row>
    <row r="377" spans="2:6" x14ac:dyDescent="0.2">
      <c r="B377" s="15"/>
      <c r="F377" s="15"/>
    </row>
    <row r="378" spans="2:6" x14ac:dyDescent="0.2">
      <c r="B378" s="15"/>
      <c r="F378" s="15"/>
    </row>
    <row r="379" spans="2:6" x14ac:dyDescent="0.2">
      <c r="B379" s="15"/>
      <c r="F379" s="15"/>
    </row>
    <row r="380" spans="2:6" x14ac:dyDescent="0.2">
      <c r="B380" s="15"/>
      <c r="F380" s="15"/>
    </row>
    <row r="381" spans="2:6" x14ac:dyDescent="0.2">
      <c r="B381" s="15"/>
      <c r="F381" s="15"/>
    </row>
    <row r="382" spans="2:6" x14ac:dyDescent="0.2">
      <c r="B382" s="15"/>
      <c r="F382" s="15"/>
    </row>
    <row r="383" spans="2:6" x14ac:dyDescent="0.2">
      <c r="B383" s="15"/>
      <c r="F383" s="15"/>
    </row>
    <row r="384" spans="2:6" x14ac:dyDescent="0.2">
      <c r="B384" s="15"/>
      <c r="F384" s="15"/>
    </row>
    <row r="385" spans="2:6" x14ac:dyDescent="0.2">
      <c r="B385" s="15"/>
      <c r="F385" s="15"/>
    </row>
    <row r="386" spans="2:6" x14ac:dyDescent="0.2">
      <c r="B386" s="15"/>
      <c r="F386" s="15"/>
    </row>
    <row r="387" spans="2:6" x14ac:dyDescent="0.2">
      <c r="B387" s="15"/>
      <c r="F387" s="15"/>
    </row>
    <row r="388" spans="2:6" x14ac:dyDescent="0.2">
      <c r="B388" s="15"/>
      <c r="F388" s="15"/>
    </row>
    <row r="389" spans="2:6" x14ac:dyDescent="0.2">
      <c r="B389" s="15"/>
      <c r="F389" s="15"/>
    </row>
    <row r="390" spans="2:6" x14ac:dyDescent="0.2">
      <c r="B390" s="15"/>
      <c r="F390" s="15"/>
    </row>
    <row r="391" spans="2:6" x14ac:dyDescent="0.2">
      <c r="B391" s="15"/>
      <c r="F391" s="15"/>
    </row>
    <row r="392" spans="2:6" x14ac:dyDescent="0.2">
      <c r="B392" s="15"/>
      <c r="F392" s="15"/>
    </row>
    <row r="393" spans="2:6" x14ac:dyDescent="0.2">
      <c r="B393" s="15"/>
      <c r="F393" s="15"/>
    </row>
    <row r="394" spans="2:6" x14ac:dyDescent="0.2">
      <c r="B394" s="15"/>
      <c r="F394" s="15"/>
    </row>
    <row r="395" spans="2:6" x14ac:dyDescent="0.2">
      <c r="B395" s="15"/>
      <c r="F395" s="15"/>
    </row>
    <row r="396" spans="2:6" x14ac:dyDescent="0.2">
      <c r="B396" s="15"/>
      <c r="F396" s="15"/>
    </row>
    <row r="397" spans="2:6" x14ac:dyDescent="0.2">
      <c r="B397" s="15"/>
      <c r="F397" s="15"/>
    </row>
    <row r="398" spans="2:6" x14ac:dyDescent="0.2">
      <c r="B398" s="15"/>
      <c r="F398" s="15"/>
    </row>
    <row r="399" spans="2:6" x14ac:dyDescent="0.2">
      <c r="B399" s="15"/>
      <c r="F399" s="15"/>
    </row>
    <row r="400" spans="2:6" x14ac:dyDescent="0.2">
      <c r="B400" s="15"/>
      <c r="F400" s="15"/>
    </row>
    <row r="401" spans="2:6" x14ac:dyDescent="0.2">
      <c r="B401" s="15"/>
      <c r="F401" s="15"/>
    </row>
    <row r="402" spans="2:6" x14ac:dyDescent="0.2">
      <c r="B402" s="15"/>
      <c r="F402" s="15"/>
    </row>
    <row r="403" spans="2:6" x14ac:dyDescent="0.2">
      <c r="B403" s="15"/>
      <c r="F403" s="15"/>
    </row>
    <row r="404" spans="2:6" x14ac:dyDescent="0.2">
      <c r="B404" s="15"/>
      <c r="F404" s="15"/>
    </row>
    <row r="405" spans="2:6" x14ac:dyDescent="0.2">
      <c r="B405" s="15"/>
      <c r="F405" s="15"/>
    </row>
    <row r="406" spans="2:6" x14ac:dyDescent="0.2">
      <c r="B406" s="15"/>
      <c r="F406" s="15"/>
    </row>
    <row r="407" spans="2:6" x14ac:dyDescent="0.2">
      <c r="B407" s="15"/>
      <c r="F407" s="15"/>
    </row>
    <row r="408" spans="2:6" x14ac:dyDescent="0.2">
      <c r="B408" s="15"/>
      <c r="F408" s="15"/>
    </row>
    <row r="409" spans="2:6" x14ac:dyDescent="0.2">
      <c r="B409" s="15"/>
      <c r="F409" s="15"/>
    </row>
    <row r="410" spans="2:6" x14ac:dyDescent="0.2">
      <c r="B410" s="15"/>
      <c r="F410" s="15"/>
    </row>
    <row r="411" spans="2:6" x14ac:dyDescent="0.2">
      <c r="B411" s="15"/>
      <c r="F411" s="15"/>
    </row>
    <row r="412" spans="2:6" x14ac:dyDescent="0.2">
      <c r="B412" s="15"/>
      <c r="F412" s="15"/>
    </row>
    <row r="413" spans="2:6" x14ac:dyDescent="0.2">
      <c r="B413" s="15"/>
      <c r="F413" s="15"/>
    </row>
    <row r="414" spans="2:6" x14ac:dyDescent="0.2">
      <c r="B414" s="15"/>
      <c r="F414" s="15"/>
    </row>
    <row r="415" spans="2:6" x14ac:dyDescent="0.2">
      <c r="B415" s="15"/>
      <c r="F415" s="15"/>
    </row>
    <row r="416" spans="2:6" x14ac:dyDescent="0.2">
      <c r="B416" s="15"/>
      <c r="F416" s="15"/>
    </row>
    <row r="417" spans="2:6" x14ac:dyDescent="0.2">
      <c r="B417" s="15"/>
      <c r="F417" s="15"/>
    </row>
    <row r="418" spans="2:6" x14ac:dyDescent="0.2">
      <c r="B418" s="15"/>
      <c r="F418" s="15"/>
    </row>
    <row r="419" spans="2:6" x14ac:dyDescent="0.2">
      <c r="B419" s="15"/>
      <c r="F419" s="15"/>
    </row>
    <row r="420" spans="2:6" x14ac:dyDescent="0.2">
      <c r="B420" s="15"/>
      <c r="F420" s="15"/>
    </row>
    <row r="421" spans="2:6" x14ac:dyDescent="0.2">
      <c r="B421" s="15"/>
      <c r="F421" s="15"/>
    </row>
    <row r="422" spans="2:6" x14ac:dyDescent="0.2">
      <c r="B422" s="15"/>
      <c r="F422" s="15"/>
    </row>
    <row r="423" spans="2:6" x14ac:dyDescent="0.2">
      <c r="B423" s="15"/>
      <c r="F423" s="15"/>
    </row>
    <row r="424" spans="2:6" x14ac:dyDescent="0.2">
      <c r="B424" s="15"/>
      <c r="F424" s="15"/>
    </row>
    <row r="425" spans="2:6" x14ac:dyDescent="0.2">
      <c r="B425" s="15"/>
      <c r="F425" s="15"/>
    </row>
    <row r="426" spans="2:6" x14ac:dyDescent="0.2">
      <c r="B426" s="15"/>
      <c r="F426" s="15"/>
    </row>
    <row r="427" spans="2:6" x14ac:dyDescent="0.2">
      <c r="B427" s="15"/>
      <c r="F427" s="15"/>
    </row>
    <row r="428" spans="2:6" x14ac:dyDescent="0.2">
      <c r="B428" s="15"/>
      <c r="F428" s="15"/>
    </row>
    <row r="429" spans="2:6" x14ac:dyDescent="0.2">
      <c r="B429" s="15"/>
      <c r="F429" s="15"/>
    </row>
    <row r="430" spans="2:6" x14ac:dyDescent="0.2">
      <c r="B430" s="15"/>
      <c r="F430" s="15"/>
    </row>
    <row r="431" spans="2:6" x14ac:dyDescent="0.2">
      <c r="B431" s="15"/>
      <c r="F431" s="15"/>
    </row>
    <row r="432" spans="2:6" x14ac:dyDescent="0.2">
      <c r="B432" s="15"/>
      <c r="F432" s="15"/>
    </row>
    <row r="433" spans="2:6" x14ac:dyDescent="0.2">
      <c r="B433" s="15"/>
      <c r="F433" s="15"/>
    </row>
    <row r="434" spans="2:6" x14ac:dyDescent="0.2">
      <c r="B434" s="15"/>
      <c r="F434" s="15"/>
    </row>
    <row r="435" spans="2:6" x14ac:dyDescent="0.2">
      <c r="B435" s="15"/>
      <c r="F435" s="15"/>
    </row>
    <row r="436" spans="2:6" x14ac:dyDescent="0.2">
      <c r="B436" s="15"/>
      <c r="F436" s="15"/>
    </row>
    <row r="437" spans="2:6" x14ac:dyDescent="0.2">
      <c r="B437" s="15"/>
      <c r="F437" s="15"/>
    </row>
    <row r="438" spans="2:6" x14ac:dyDescent="0.2">
      <c r="B438" s="15"/>
      <c r="F438" s="15"/>
    </row>
    <row r="439" spans="2:6" x14ac:dyDescent="0.2">
      <c r="B439" s="15"/>
      <c r="F439" s="15"/>
    </row>
    <row r="440" spans="2:6" x14ac:dyDescent="0.2">
      <c r="B440" s="15"/>
      <c r="F440" s="15"/>
    </row>
    <row r="441" spans="2:6" x14ac:dyDescent="0.2">
      <c r="B441" s="15"/>
      <c r="F441" s="15"/>
    </row>
    <row r="442" spans="2:6" x14ac:dyDescent="0.2">
      <c r="B442" s="15"/>
      <c r="F442" s="15"/>
    </row>
    <row r="443" spans="2:6" x14ac:dyDescent="0.2">
      <c r="B443" s="15"/>
      <c r="F443" s="15"/>
    </row>
    <row r="444" spans="2:6" x14ac:dyDescent="0.2">
      <c r="B444" s="15"/>
      <c r="F444" s="15"/>
    </row>
    <row r="445" spans="2:6" x14ac:dyDescent="0.2">
      <c r="B445" s="15"/>
      <c r="F445" s="15"/>
    </row>
    <row r="446" spans="2:6" x14ac:dyDescent="0.2">
      <c r="B446" s="15"/>
      <c r="F446" s="15"/>
    </row>
    <row r="447" spans="2:6" x14ac:dyDescent="0.2">
      <c r="B447" s="15"/>
      <c r="F447" s="15"/>
    </row>
    <row r="448" spans="2:6" x14ac:dyDescent="0.2">
      <c r="B448" s="15"/>
      <c r="F448" s="15"/>
    </row>
    <row r="449" spans="2:6" x14ac:dyDescent="0.2">
      <c r="B449" s="15"/>
      <c r="F449" s="15"/>
    </row>
    <row r="450" spans="2:6" x14ac:dyDescent="0.2">
      <c r="B450" s="15"/>
      <c r="F450" s="15"/>
    </row>
    <row r="451" spans="2:6" x14ac:dyDescent="0.2">
      <c r="B451" s="15"/>
      <c r="F451" s="15"/>
    </row>
    <row r="452" spans="2:6" x14ac:dyDescent="0.2">
      <c r="B452" s="15"/>
      <c r="F452" s="15"/>
    </row>
    <row r="453" spans="2:6" x14ac:dyDescent="0.2">
      <c r="B453" s="15"/>
      <c r="F453" s="15"/>
    </row>
    <row r="454" spans="2:6" x14ac:dyDescent="0.2">
      <c r="B454" s="15"/>
      <c r="F454" s="15"/>
    </row>
    <row r="455" spans="2:6" x14ac:dyDescent="0.2">
      <c r="B455" s="15"/>
      <c r="F455" s="15"/>
    </row>
    <row r="456" spans="2:6" x14ac:dyDescent="0.2">
      <c r="B456" s="15"/>
      <c r="F456" s="15"/>
    </row>
    <row r="457" spans="2:6" x14ac:dyDescent="0.2">
      <c r="B457" s="15"/>
      <c r="F457" s="15"/>
    </row>
    <row r="458" spans="2:6" x14ac:dyDescent="0.2">
      <c r="B458" s="15"/>
      <c r="F458" s="15"/>
    </row>
    <row r="459" spans="2:6" x14ac:dyDescent="0.2">
      <c r="B459" s="15"/>
      <c r="F459" s="15"/>
    </row>
    <row r="460" spans="2:6" x14ac:dyDescent="0.2">
      <c r="B460" s="15"/>
      <c r="F460" s="15"/>
    </row>
    <row r="461" spans="2:6" x14ac:dyDescent="0.2">
      <c r="B461" s="15"/>
      <c r="F461" s="15"/>
    </row>
    <row r="462" spans="2:6" x14ac:dyDescent="0.2">
      <c r="B462" s="15"/>
      <c r="F462" s="15"/>
    </row>
    <row r="463" spans="2:6" x14ac:dyDescent="0.2">
      <c r="B463" s="15"/>
      <c r="F463" s="15"/>
    </row>
    <row r="464" spans="2:6" x14ac:dyDescent="0.2">
      <c r="B464" s="15"/>
      <c r="F464" s="15"/>
    </row>
    <row r="465" spans="2:6" x14ac:dyDescent="0.2">
      <c r="B465" s="15"/>
      <c r="F465" s="15"/>
    </row>
    <row r="466" spans="2:6" x14ac:dyDescent="0.2">
      <c r="B466" s="15"/>
      <c r="F466" s="15"/>
    </row>
    <row r="467" spans="2:6" x14ac:dyDescent="0.2">
      <c r="B467" s="15"/>
      <c r="F467" s="15"/>
    </row>
    <row r="468" spans="2:6" x14ac:dyDescent="0.2">
      <c r="B468" s="15"/>
      <c r="F468" s="15"/>
    </row>
    <row r="469" spans="2:6" x14ac:dyDescent="0.2">
      <c r="B469" s="15"/>
      <c r="F469" s="15"/>
    </row>
    <row r="470" spans="2:6" x14ac:dyDescent="0.2">
      <c r="B470" s="15"/>
      <c r="F470" s="15"/>
    </row>
    <row r="471" spans="2:6" x14ac:dyDescent="0.2">
      <c r="B471" s="15"/>
      <c r="F471" s="15"/>
    </row>
    <row r="472" spans="2:6" x14ac:dyDescent="0.2">
      <c r="B472" s="15"/>
      <c r="F472" s="15"/>
    </row>
    <row r="473" spans="2:6" x14ac:dyDescent="0.2">
      <c r="B473" s="15"/>
      <c r="F473" s="15"/>
    </row>
    <row r="474" spans="2:6" x14ac:dyDescent="0.2">
      <c r="B474" s="15"/>
      <c r="F474" s="15"/>
    </row>
    <row r="475" spans="2:6" x14ac:dyDescent="0.2">
      <c r="B475" s="15"/>
      <c r="F475" s="15"/>
    </row>
    <row r="476" spans="2:6" x14ac:dyDescent="0.2">
      <c r="B476" s="15"/>
      <c r="F476" s="15"/>
    </row>
    <row r="477" spans="2:6" x14ac:dyDescent="0.2">
      <c r="B477" s="15"/>
      <c r="F477" s="15"/>
    </row>
    <row r="478" spans="2:6" x14ac:dyDescent="0.2">
      <c r="B478" s="15"/>
      <c r="F478" s="15"/>
    </row>
    <row r="479" spans="2:6" x14ac:dyDescent="0.2">
      <c r="B479" s="15"/>
      <c r="F479" s="15"/>
    </row>
    <row r="480" spans="2:6" x14ac:dyDescent="0.2">
      <c r="B480" s="15"/>
      <c r="F480" s="15"/>
    </row>
    <row r="481" spans="2:6" x14ac:dyDescent="0.2">
      <c r="B481" s="15"/>
      <c r="F481" s="15"/>
    </row>
    <row r="482" spans="2:6" x14ac:dyDescent="0.2">
      <c r="B482" s="15"/>
      <c r="F482" s="15"/>
    </row>
    <row r="483" spans="2:6" x14ac:dyDescent="0.2">
      <c r="B483" s="15"/>
      <c r="F483" s="15"/>
    </row>
    <row r="484" spans="2:6" x14ac:dyDescent="0.2">
      <c r="B484" s="15"/>
      <c r="F484" s="15"/>
    </row>
    <row r="485" spans="2:6" x14ac:dyDescent="0.2">
      <c r="B485" s="15"/>
      <c r="F485" s="15"/>
    </row>
    <row r="486" spans="2:6" x14ac:dyDescent="0.2">
      <c r="B486" s="15"/>
      <c r="F486" s="15"/>
    </row>
    <row r="487" spans="2:6" x14ac:dyDescent="0.2">
      <c r="B487" s="15"/>
      <c r="F487" s="15"/>
    </row>
    <row r="488" spans="2:6" x14ac:dyDescent="0.2">
      <c r="B488" s="15"/>
      <c r="F488" s="15"/>
    </row>
    <row r="489" spans="2:6" x14ac:dyDescent="0.2">
      <c r="B489" s="15"/>
      <c r="F489" s="15"/>
    </row>
    <row r="490" spans="2:6" x14ac:dyDescent="0.2">
      <c r="B490" s="15"/>
      <c r="F490" s="15"/>
    </row>
    <row r="491" spans="2:6" x14ac:dyDescent="0.2">
      <c r="B491" s="15"/>
      <c r="F491" s="15"/>
    </row>
    <row r="492" spans="2:6" x14ac:dyDescent="0.2">
      <c r="B492" s="15"/>
      <c r="F492" s="15"/>
    </row>
    <row r="493" spans="2:6" x14ac:dyDescent="0.2">
      <c r="B493" s="15"/>
      <c r="F493" s="15"/>
    </row>
    <row r="494" spans="2:6" x14ac:dyDescent="0.2">
      <c r="B494" s="15"/>
      <c r="F494" s="15"/>
    </row>
    <row r="495" spans="2:6" x14ac:dyDescent="0.2">
      <c r="B495" s="15"/>
      <c r="F495" s="15"/>
    </row>
    <row r="496" spans="2:6" x14ac:dyDescent="0.2">
      <c r="B496" s="15"/>
      <c r="F496" s="15"/>
    </row>
    <row r="497" spans="2:6" x14ac:dyDescent="0.2">
      <c r="B497" s="15"/>
      <c r="F497" s="15"/>
    </row>
    <row r="498" spans="2:6" x14ac:dyDescent="0.2">
      <c r="B498" s="15"/>
      <c r="F498" s="15"/>
    </row>
    <row r="499" spans="2:6" x14ac:dyDescent="0.2">
      <c r="B499" s="15"/>
      <c r="F499" s="15"/>
    </row>
    <row r="500" spans="2:6" x14ac:dyDescent="0.2">
      <c r="B500" s="15"/>
      <c r="F500" s="15"/>
    </row>
    <row r="501" spans="2:6" x14ac:dyDescent="0.2">
      <c r="B501" s="15"/>
      <c r="F501" s="15"/>
    </row>
    <row r="502" spans="2:6" x14ac:dyDescent="0.2">
      <c r="B502" s="15"/>
      <c r="F502" s="15"/>
    </row>
    <row r="503" spans="2:6" x14ac:dyDescent="0.2">
      <c r="B503" s="15"/>
      <c r="F503" s="15"/>
    </row>
    <row r="504" spans="2:6" x14ac:dyDescent="0.2">
      <c r="B504" s="15"/>
      <c r="F504" s="15"/>
    </row>
    <row r="505" spans="2:6" x14ac:dyDescent="0.2">
      <c r="B505" s="15"/>
      <c r="F505" s="15"/>
    </row>
    <row r="506" spans="2:6" x14ac:dyDescent="0.2">
      <c r="B506" s="15"/>
      <c r="F506" s="15"/>
    </row>
    <row r="507" spans="2:6" x14ac:dyDescent="0.2">
      <c r="B507" s="15"/>
      <c r="F507" s="15"/>
    </row>
    <row r="508" spans="2:6" x14ac:dyDescent="0.2">
      <c r="B508" s="15"/>
      <c r="F508" s="15"/>
    </row>
    <row r="509" spans="2:6" x14ac:dyDescent="0.2">
      <c r="B509" s="15"/>
      <c r="F509" s="15"/>
    </row>
    <row r="510" spans="2:6" x14ac:dyDescent="0.2">
      <c r="B510" s="15"/>
      <c r="F510" s="15"/>
    </row>
    <row r="511" spans="2:6" x14ac:dyDescent="0.2">
      <c r="B511" s="15"/>
      <c r="F511" s="15"/>
    </row>
    <row r="512" spans="2:6" x14ac:dyDescent="0.2">
      <c r="B512" s="15"/>
      <c r="F512" s="15"/>
    </row>
    <row r="513" spans="2:6" x14ac:dyDescent="0.2">
      <c r="B513" s="15"/>
      <c r="F513" s="15"/>
    </row>
    <row r="514" spans="2:6" x14ac:dyDescent="0.2">
      <c r="B514" s="15"/>
      <c r="F514" s="15"/>
    </row>
    <row r="515" spans="2:6" x14ac:dyDescent="0.2">
      <c r="B515" s="15"/>
      <c r="F515" s="15"/>
    </row>
    <row r="516" spans="2:6" x14ac:dyDescent="0.2">
      <c r="B516" s="15"/>
      <c r="F516" s="15"/>
    </row>
    <row r="517" spans="2:6" x14ac:dyDescent="0.2">
      <c r="B517" s="15"/>
      <c r="F517" s="15"/>
    </row>
    <row r="518" spans="2:6" x14ac:dyDescent="0.2">
      <c r="B518" s="15"/>
      <c r="F518" s="15"/>
    </row>
    <row r="519" spans="2:6" x14ac:dyDescent="0.2">
      <c r="B519" s="15"/>
      <c r="F519" s="15"/>
    </row>
    <row r="520" spans="2:6" x14ac:dyDescent="0.2">
      <c r="B520" s="15"/>
      <c r="F520" s="15"/>
    </row>
    <row r="521" spans="2:6" x14ac:dyDescent="0.2">
      <c r="B521" s="15"/>
      <c r="F521" s="15"/>
    </row>
    <row r="522" spans="2:6" x14ac:dyDescent="0.2">
      <c r="B522" s="15"/>
      <c r="F522" s="15"/>
    </row>
    <row r="523" spans="2:6" x14ac:dyDescent="0.2">
      <c r="B523" s="15"/>
      <c r="F523" s="15"/>
    </row>
    <row r="524" spans="2:6" x14ac:dyDescent="0.2">
      <c r="B524" s="15"/>
      <c r="F524" s="15"/>
    </row>
    <row r="525" spans="2:6" x14ac:dyDescent="0.2">
      <c r="B525" s="15"/>
      <c r="F525" s="15"/>
    </row>
    <row r="526" spans="2:6" x14ac:dyDescent="0.2">
      <c r="B526" s="15"/>
      <c r="F526" s="15"/>
    </row>
    <row r="527" spans="2:6" x14ac:dyDescent="0.2">
      <c r="B527" s="15"/>
      <c r="F527" s="15"/>
    </row>
    <row r="528" spans="2:6" x14ac:dyDescent="0.2">
      <c r="B528" s="15"/>
      <c r="F528" s="15"/>
    </row>
    <row r="529" spans="2:6" x14ac:dyDescent="0.2">
      <c r="B529" s="15"/>
      <c r="F529" s="15"/>
    </row>
    <row r="530" spans="2:6" x14ac:dyDescent="0.2">
      <c r="B530" s="15"/>
      <c r="F530" s="15"/>
    </row>
    <row r="531" spans="2:6" x14ac:dyDescent="0.2">
      <c r="B531" s="15"/>
      <c r="F531" s="15"/>
    </row>
    <row r="532" spans="2:6" x14ac:dyDescent="0.2">
      <c r="B532" s="15"/>
      <c r="F532" s="15"/>
    </row>
    <row r="533" spans="2:6" x14ac:dyDescent="0.2">
      <c r="B533" s="15"/>
      <c r="F533" s="15"/>
    </row>
    <row r="534" spans="2:6" x14ac:dyDescent="0.2">
      <c r="B534" s="15"/>
      <c r="F534" s="15"/>
    </row>
    <row r="535" spans="2:6" x14ac:dyDescent="0.2">
      <c r="B535" s="15"/>
      <c r="F535" s="15"/>
    </row>
    <row r="536" spans="2:6" x14ac:dyDescent="0.2">
      <c r="B536" s="15"/>
      <c r="F536" s="15"/>
    </row>
    <row r="537" spans="2:6" x14ac:dyDescent="0.2">
      <c r="B537" s="15"/>
      <c r="F537" s="15"/>
    </row>
    <row r="538" spans="2:6" x14ac:dyDescent="0.2">
      <c r="B538" s="15"/>
      <c r="F538" s="15"/>
    </row>
    <row r="539" spans="2:6" x14ac:dyDescent="0.2">
      <c r="B539" s="15"/>
      <c r="F539" s="15"/>
    </row>
    <row r="540" spans="2:6" x14ac:dyDescent="0.2">
      <c r="B540" s="15"/>
      <c r="F540" s="15"/>
    </row>
    <row r="541" spans="2:6" x14ac:dyDescent="0.2">
      <c r="B541" s="15"/>
      <c r="F541" s="15"/>
    </row>
    <row r="542" spans="2:6" x14ac:dyDescent="0.2">
      <c r="B542" s="15"/>
      <c r="F542" s="15"/>
    </row>
    <row r="543" spans="2:6" x14ac:dyDescent="0.2">
      <c r="B543" s="15"/>
      <c r="F543" s="15"/>
    </row>
    <row r="544" spans="2:6" x14ac:dyDescent="0.2">
      <c r="B544" s="15"/>
      <c r="F544" s="15"/>
    </row>
    <row r="545" spans="2:6" x14ac:dyDescent="0.2">
      <c r="B545" s="15"/>
      <c r="F545" s="15"/>
    </row>
    <row r="546" spans="2:6" x14ac:dyDescent="0.2">
      <c r="B546" s="15"/>
      <c r="F546" s="15"/>
    </row>
    <row r="547" spans="2:6" x14ac:dyDescent="0.2">
      <c r="B547" s="15"/>
      <c r="F547" s="15"/>
    </row>
    <row r="548" spans="2:6" x14ac:dyDescent="0.2">
      <c r="B548" s="15"/>
      <c r="F548" s="15"/>
    </row>
    <row r="549" spans="2:6" x14ac:dyDescent="0.2">
      <c r="B549" s="15"/>
      <c r="F549" s="15"/>
    </row>
    <row r="550" spans="2:6" x14ac:dyDescent="0.2">
      <c r="B550" s="15"/>
      <c r="F550" s="15"/>
    </row>
    <row r="551" spans="2:6" x14ac:dyDescent="0.2">
      <c r="B551" s="15"/>
      <c r="F551" s="15"/>
    </row>
    <row r="552" spans="2:6" x14ac:dyDescent="0.2">
      <c r="B552" s="15"/>
      <c r="F552" s="15"/>
    </row>
    <row r="553" spans="2:6" x14ac:dyDescent="0.2">
      <c r="B553" s="15"/>
      <c r="F553" s="15"/>
    </row>
    <row r="554" spans="2:6" x14ac:dyDescent="0.2">
      <c r="B554" s="15"/>
      <c r="F554" s="15"/>
    </row>
    <row r="555" spans="2:6" x14ac:dyDescent="0.2">
      <c r="B555" s="15"/>
      <c r="F555" s="15"/>
    </row>
    <row r="556" spans="2:6" x14ac:dyDescent="0.2">
      <c r="B556" s="15"/>
      <c r="F556" s="15"/>
    </row>
    <row r="557" spans="2:6" x14ac:dyDescent="0.2">
      <c r="B557" s="15"/>
      <c r="F557" s="15"/>
    </row>
    <row r="558" spans="2:6" x14ac:dyDescent="0.2">
      <c r="B558" s="15"/>
      <c r="F558" s="15"/>
    </row>
    <row r="559" spans="2:6" x14ac:dyDescent="0.2">
      <c r="B559" s="15"/>
      <c r="F559" s="15"/>
    </row>
    <row r="560" spans="2:6" x14ac:dyDescent="0.2">
      <c r="B560" s="15"/>
      <c r="F560" s="15"/>
    </row>
    <row r="561" spans="2:6" x14ac:dyDescent="0.2">
      <c r="B561" s="15"/>
      <c r="F561" s="15"/>
    </row>
    <row r="562" spans="2:6" x14ac:dyDescent="0.2">
      <c r="B562" s="15"/>
      <c r="F562" s="15"/>
    </row>
    <row r="563" spans="2:6" x14ac:dyDescent="0.2">
      <c r="B563" s="15"/>
      <c r="F563" s="15"/>
    </row>
    <row r="564" spans="2:6" x14ac:dyDescent="0.2">
      <c r="B564" s="15"/>
      <c r="F564" s="15"/>
    </row>
    <row r="565" spans="2:6" x14ac:dyDescent="0.2">
      <c r="B565" s="15"/>
      <c r="F565" s="15"/>
    </row>
    <row r="566" spans="2:6" x14ac:dyDescent="0.2">
      <c r="B566" s="15"/>
      <c r="F566" s="15"/>
    </row>
    <row r="567" spans="2:6" x14ac:dyDescent="0.2">
      <c r="B567" s="15"/>
      <c r="F567" s="15"/>
    </row>
    <row r="568" spans="2:6" x14ac:dyDescent="0.2">
      <c r="B568" s="15"/>
      <c r="F568" s="15"/>
    </row>
    <row r="569" spans="2:6" x14ac:dyDescent="0.2">
      <c r="B569" s="15"/>
      <c r="F569" s="15"/>
    </row>
    <row r="570" spans="2:6" x14ac:dyDescent="0.2">
      <c r="B570" s="15"/>
      <c r="F570" s="15"/>
    </row>
    <row r="571" spans="2:6" x14ac:dyDescent="0.2">
      <c r="B571" s="15"/>
      <c r="F571" s="15"/>
    </row>
    <row r="572" spans="2:6" x14ac:dyDescent="0.2">
      <c r="B572" s="15"/>
      <c r="F572" s="15"/>
    </row>
    <row r="573" spans="2:6" x14ac:dyDescent="0.2">
      <c r="B573" s="15"/>
      <c r="F573" s="15"/>
    </row>
    <row r="574" spans="2:6" x14ac:dyDescent="0.2">
      <c r="B574" s="15"/>
      <c r="F574" s="15"/>
    </row>
    <row r="575" spans="2:6" x14ac:dyDescent="0.2">
      <c r="B575" s="15"/>
      <c r="F575" s="15"/>
    </row>
    <row r="576" spans="2:6" x14ac:dyDescent="0.2">
      <c r="B576" s="15"/>
      <c r="F576" s="15"/>
    </row>
    <row r="577" spans="2:6" x14ac:dyDescent="0.2">
      <c r="B577" s="15"/>
      <c r="F577" s="15"/>
    </row>
    <row r="578" spans="2:6" x14ac:dyDescent="0.2">
      <c r="B578" s="15"/>
      <c r="F578" s="15"/>
    </row>
    <row r="579" spans="2:6" x14ac:dyDescent="0.2">
      <c r="B579" s="15"/>
      <c r="F579" s="15"/>
    </row>
    <row r="580" spans="2:6" x14ac:dyDescent="0.2">
      <c r="B580" s="15"/>
      <c r="F580" s="15"/>
    </row>
    <row r="581" spans="2:6" x14ac:dyDescent="0.2">
      <c r="B581" s="15"/>
      <c r="F581" s="15"/>
    </row>
    <row r="582" spans="2:6" x14ac:dyDescent="0.2">
      <c r="B582" s="15"/>
      <c r="F582" s="15"/>
    </row>
    <row r="583" spans="2:6" x14ac:dyDescent="0.2">
      <c r="B583" s="15"/>
      <c r="F583" s="15"/>
    </row>
    <row r="584" spans="2:6" x14ac:dyDescent="0.2">
      <c r="B584" s="15"/>
      <c r="F584" s="15"/>
    </row>
    <row r="585" spans="2:6" x14ac:dyDescent="0.2">
      <c r="B585" s="15"/>
      <c r="F585" s="15"/>
    </row>
    <row r="586" spans="2:6" x14ac:dyDescent="0.2">
      <c r="B586" s="15"/>
      <c r="F586" s="15"/>
    </row>
    <row r="587" spans="2:6" x14ac:dyDescent="0.2">
      <c r="B587" s="15"/>
      <c r="F587" s="15"/>
    </row>
    <row r="588" spans="2:6" x14ac:dyDescent="0.2">
      <c r="B588" s="15"/>
      <c r="F588" s="15"/>
    </row>
    <row r="589" spans="2:6" x14ac:dyDescent="0.2">
      <c r="B589" s="15"/>
      <c r="F589" s="15"/>
    </row>
    <row r="590" spans="2:6" x14ac:dyDescent="0.2">
      <c r="B590" s="15"/>
      <c r="F590" s="15"/>
    </row>
    <row r="591" spans="2:6" x14ac:dyDescent="0.2">
      <c r="B591" s="15"/>
      <c r="F591" s="15"/>
    </row>
    <row r="592" spans="2:6" x14ac:dyDescent="0.2">
      <c r="B592" s="15"/>
      <c r="F592" s="15"/>
    </row>
    <row r="593" spans="2:6" x14ac:dyDescent="0.2">
      <c r="B593" s="15"/>
      <c r="F593" s="15"/>
    </row>
    <row r="594" spans="2:6" x14ac:dyDescent="0.2">
      <c r="B594" s="15"/>
      <c r="F594" s="15"/>
    </row>
    <row r="595" spans="2:6" x14ac:dyDescent="0.2">
      <c r="B595" s="15"/>
      <c r="F595" s="15"/>
    </row>
    <row r="596" spans="2:6" x14ac:dyDescent="0.2">
      <c r="B596" s="15"/>
      <c r="F596" s="15"/>
    </row>
    <row r="597" spans="2:6" x14ac:dyDescent="0.2">
      <c r="B597" s="15"/>
      <c r="F597" s="15"/>
    </row>
    <row r="598" spans="2:6" x14ac:dyDescent="0.2">
      <c r="B598" s="15"/>
      <c r="F598" s="15"/>
    </row>
    <row r="599" spans="2:6" x14ac:dyDescent="0.2">
      <c r="B599" s="15"/>
      <c r="F599" s="15"/>
    </row>
    <row r="600" spans="2:6" x14ac:dyDescent="0.2">
      <c r="B600" s="15"/>
      <c r="F600" s="15"/>
    </row>
    <row r="601" spans="2:6" x14ac:dyDescent="0.2">
      <c r="B601" s="15"/>
      <c r="F601" s="15"/>
    </row>
    <row r="602" spans="2:6" x14ac:dyDescent="0.2">
      <c r="B602" s="15"/>
      <c r="F602" s="15"/>
    </row>
    <row r="603" spans="2:6" x14ac:dyDescent="0.2">
      <c r="B603" s="15"/>
      <c r="F603" s="15"/>
    </row>
    <row r="604" spans="2:6" x14ac:dyDescent="0.2">
      <c r="B604" s="15"/>
      <c r="F604" s="15"/>
    </row>
    <row r="605" spans="2:6" x14ac:dyDescent="0.2">
      <c r="B605" s="15"/>
      <c r="F605" s="15"/>
    </row>
    <row r="606" spans="2:6" x14ac:dyDescent="0.2">
      <c r="B606" s="15"/>
      <c r="F606" s="15"/>
    </row>
    <row r="607" spans="2:6" x14ac:dyDescent="0.2">
      <c r="B607" s="15"/>
      <c r="F607" s="15"/>
    </row>
    <row r="608" spans="2:6" x14ac:dyDescent="0.2">
      <c r="B608" s="15"/>
      <c r="F608" s="15"/>
    </row>
    <row r="609" spans="2:6" x14ac:dyDescent="0.2">
      <c r="B609" s="15"/>
      <c r="F609" s="15"/>
    </row>
    <row r="610" spans="2:6" x14ac:dyDescent="0.2">
      <c r="B610" s="15"/>
      <c r="F610" s="15"/>
    </row>
    <row r="611" spans="2:6" x14ac:dyDescent="0.2">
      <c r="B611" s="15"/>
      <c r="F611" s="15"/>
    </row>
    <row r="612" spans="2:6" x14ac:dyDescent="0.2">
      <c r="B612" s="15"/>
      <c r="F612" s="15"/>
    </row>
    <row r="613" spans="2:6" x14ac:dyDescent="0.2">
      <c r="B613" s="15"/>
      <c r="F613" s="15"/>
    </row>
    <row r="614" spans="2:6" x14ac:dyDescent="0.2">
      <c r="B614" s="15"/>
      <c r="F614" s="15"/>
    </row>
    <row r="615" spans="2:6" x14ac:dyDescent="0.2">
      <c r="B615" s="15"/>
      <c r="F615" s="15"/>
    </row>
    <row r="616" spans="2:6" x14ac:dyDescent="0.2">
      <c r="B616" s="15"/>
      <c r="F616" s="15"/>
    </row>
    <row r="617" spans="2:6" x14ac:dyDescent="0.2">
      <c r="B617" s="15"/>
      <c r="F617" s="15"/>
    </row>
    <row r="618" spans="2:6" x14ac:dyDescent="0.2">
      <c r="B618" s="15"/>
      <c r="F618" s="15"/>
    </row>
    <row r="619" spans="2:6" x14ac:dyDescent="0.2">
      <c r="B619" s="15"/>
      <c r="F619" s="15"/>
    </row>
    <row r="620" spans="2:6" x14ac:dyDescent="0.2">
      <c r="B620" s="15"/>
      <c r="F620" s="15"/>
    </row>
    <row r="621" spans="2:6" x14ac:dyDescent="0.2">
      <c r="B621" s="15"/>
      <c r="F621" s="15"/>
    </row>
    <row r="622" spans="2:6" x14ac:dyDescent="0.2">
      <c r="B622" s="15"/>
      <c r="F622" s="15"/>
    </row>
    <row r="623" spans="2:6" x14ac:dyDescent="0.2">
      <c r="B623" s="15"/>
      <c r="F623" s="15"/>
    </row>
    <row r="624" spans="2:6" x14ac:dyDescent="0.2">
      <c r="B624" s="15"/>
      <c r="F624" s="15"/>
    </row>
    <row r="625" spans="2:6" x14ac:dyDescent="0.2">
      <c r="B625" s="15"/>
      <c r="F625" s="15"/>
    </row>
    <row r="626" spans="2:6" x14ac:dyDescent="0.2">
      <c r="B626" s="15"/>
      <c r="F626" s="15"/>
    </row>
    <row r="627" spans="2:6" x14ac:dyDescent="0.2">
      <c r="B627" s="15"/>
      <c r="F627" s="15"/>
    </row>
    <row r="628" spans="2:6" x14ac:dyDescent="0.2">
      <c r="B628" s="15"/>
      <c r="F628" s="15"/>
    </row>
    <row r="629" spans="2:6" x14ac:dyDescent="0.2">
      <c r="B629" s="15"/>
      <c r="F629" s="15"/>
    </row>
    <row r="630" spans="2:6" x14ac:dyDescent="0.2">
      <c r="B630" s="15"/>
      <c r="F630" s="15"/>
    </row>
    <row r="631" spans="2:6" x14ac:dyDescent="0.2">
      <c r="B631" s="15"/>
      <c r="F631" s="15"/>
    </row>
    <row r="632" spans="2:6" x14ac:dyDescent="0.2">
      <c r="B632" s="15"/>
      <c r="F632" s="15"/>
    </row>
    <row r="633" spans="2:6" x14ac:dyDescent="0.2">
      <c r="B633" s="15"/>
      <c r="F633" s="15"/>
    </row>
    <row r="634" spans="2:6" x14ac:dyDescent="0.2">
      <c r="B634" s="15"/>
      <c r="F634" s="15"/>
    </row>
    <row r="635" spans="2:6" x14ac:dyDescent="0.2">
      <c r="B635" s="15"/>
      <c r="F635" s="15"/>
    </row>
    <row r="636" spans="2:6" x14ac:dyDescent="0.2">
      <c r="B636" s="15"/>
      <c r="F636" s="15"/>
    </row>
    <row r="637" spans="2:6" x14ac:dyDescent="0.2">
      <c r="B637" s="15"/>
      <c r="F637" s="15"/>
    </row>
    <row r="638" spans="2:6" x14ac:dyDescent="0.2">
      <c r="B638" s="15"/>
      <c r="F638" s="15"/>
    </row>
    <row r="639" spans="2:6" x14ac:dyDescent="0.2">
      <c r="B639" s="15"/>
      <c r="F639" s="15"/>
    </row>
    <row r="640" spans="2:6" x14ac:dyDescent="0.2">
      <c r="B640" s="15"/>
      <c r="F640" s="15"/>
    </row>
    <row r="641" spans="2:6" x14ac:dyDescent="0.2">
      <c r="B641" s="15"/>
      <c r="F641" s="15"/>
    </row>
    <row r="642" spans="2:6" x14ac:dyDescent="0.2">
      <c r="B642" s="15"/>
      <c r="F642" s="15"/>
    </row>
    <row r="643" spans="2:6" x14ac:dyDescent="0.2">
      <c r="B643" s="15"/>
      <c r="F643" s="15"/>
    </row>
    <row r="644" spans="2:6" x14ac:dyDescent="0.2">
      <c r="B644" s="15"/>
      <c r="F644" s="15"/>
    </row>
    <row r="645" spans="2:6" x14ac:dyDescent="0.2">
      <c r="B645" s="15"/>
      <c r="F645" s="15"/>
    </row>
    <row r="646" spans="2:6" x14ac:dyDescent="0.2">
      <c r="B646" s="15"/>
      <c r="F646" s="15"/>
    </row>
    <row r="647" spans="2:6" x14ac:dyDescent="0.2">
      <c r="B647" s="15"/>
      <c r="F647" s="15"/>
    </row>
    <row r="648" spans="2:6" x14ac:dyDescent="0.2">
      <c r="B648" s="15"/>
      <c r="F648" s="15"/>
    </row>
    <row r="649" spans="2:6" x14ac:dyDescent="0.2">
      <c r="B649" s="15"/>
      <c r="F649" s="15"/>
    </row>
    <row r="650" spans="2:6" x14ac:dyDescent="0.2">
      <c r="B650" s="15"/>
      <c r="F650" s="15"/>
    </row>
    <row r="651" spans="2:6" x14ac:dyDescent="0.2">
      <c r="B651" s="15"/>
      <c r="F651" s="15"/>
    </row>
    <row r="652" spans="2:6" x14ac:dyDescent="0.2">
      <c r="B652" s="15"/>
      <c r="F652" s="15"/>
    </row>
    <row r="653" spans="2:6" x14ac:dyDescent="0.2">
      <c r="B653" s="15"/>
      <c r="F653" s="15"/>
    </row>
    <row r="654" spans="2:6" x14ac:dyDescent="0.2">
      <c r="B654" s="15"/>
      <c r="F654" s="15"/>
    </row>
    <row r="655" spans="2:6" x14ac:dyDescent="0.2">
      <c r="B655" s="15"/>
      <c r="F655" s="15"/>
    </row>
    <row r="656" spans="2:6" x14ac:dyDescent="0.2">
      <c r="B656" s="15"/>
      <c r="F656" s="15"/>
    </row>
    <row r="657" spans="2:6" x14ac:dyDescent="0.2">
      <c r="B657" s="15"/>
      <c r="F657" s="15"/>
    </row>
    <row r="658" spans="2:6" x14ac:dyDescent="0.2">
      <c r="B658" s="15"/>
      <c r="F658" s="15"/>
    </row>
    <row r="659" spans="2:6" x14ac:dyDescent="0.2">
      <c r="B659" s="15"/>
      <c r="F659" s="15"/>
    </row>
    <row r="660" spans="2:6" x14ac:dyDescent="0.2">
      <c r="B660" s="15"/>
      <c r="F660" s="15"/>
    </row>
    <row r="661" spans="2:6" x14ac:dyDescent="0.2">
      <c r="B661" s="15"/>
      <c r="F661" s="15"/>
    </row>
    <row r="662" spans="2:6" x14ac:dyDescent="0.2">
      <c r="B662" s="15"/>
      <c r="F662" s="15"/>
    </row>
    <row r="663" spans="2:6" x14ac:dyDescent="0.2">
      <c r="B663" s="15"/>
      <c r="F663" s="15"/>
    </row>
    <row r="664" spans="2:6" x14ac:dyDescent="0.2">
      <c r="B664" s="15"/>
      <c r="F664" s="15"/>
    </row>
    <row r="665" spans="2:6" x14ac:dyDescent="0.2">
      <c r="B665" s="15"/>
      <c r="F665" s="15"/>
    </row>
    <row r="666" spans="2:6" x14ac:dyDescent="0.2">
      <c r="B666" s="15"/>
      <c r="F666" s="15"/>
    </row>
    <row r="667" spans="2:6" x14ac:dyDescent="0.2">
      <c r="B667" s="15"/>
      <c r="F667" s="15"/>
    </row>
    <row r="668" spans="2:6" x14ac:dyDescent="0.2">
      <c r="B668" s="15"/>
      <c r="F668" s="15"/>
    </row>
    <row r="669" spans="2:6" x14ac:dyDescent="0.2">
      <c r="B669" s="15"/>
      <c r="F669" s="15"/>
    </row>
    <row r="670" spans="2:6" x14ac:dyDescent="0.2">
      <c r="B670" s="15"/>
      <c r="F670" s="15"/>
    </row>
    <row r="671" spans="2:6" x14ac:dyDescent="0.2">
      <c r="B671" s="15"/>
      <c r="F671" s="15"/>
    </row>
    <row r="672" spans="2:6" x14ac:dyDescent="0.2">
      <c r="B672" s="15"/>
      <c r="F672" s="15"/>
    </row>
    <row r="673" spans="2:6" x14ac:dyDescent="0.2">
      <c r="B673" s="15"/>
      <c r="F673" s="15"/>
    </row>
    <row r="674" spans="2:6" x14ac:dyDescent="0.2">
      <c r="B674" s="15"/>
      <c r="F674" s="15"/>
    </row>
    <row r="675" spans="2:6" x14ac:dyDescent="0.2">
      <c r="B675" s="15"/>
      <c r="F675" s="15"/>
    </row>
    <row r="676" spans="2:6" x14ac:dyDescent="0.2">
      <c r="B676" s="15"/>
      <c r="F676" s="15"/>
    </row>
    <row r="677" spans="2:6" x14ac:dyDescent="0.2">
      <c r="B677" s="15"/>
      <c r="F677" s="15"/>
    </row>
    <row r="678" spans="2:6" x14ac:dyDescent="0.2">
      <c r="B678" s="15"/>
      <c r="F678" s="15"/>
    </row>
    <row r="679" spans="2:6" x14ac:dyDescent="0.2">
      <c r="B679" s="15"/>
      <c r="F679" s="15"/>
    </row>
    <row r="680" spans="2:6" x14ac:dyDescent="0.2">
      <c r="B680" s="15"/>
      <c r="F680" s="15"/>
    </row>
    <row r="681" spans="2:6" x14ac:dyDescent="0.2">
      <c r="B681" s="15"/>
      <c r="F681" s="15"/>
    </row>
    <row r="682" spans="2:6" x14ac:dyDescent="0.2">
      <c r="B682" s="15"/>
      <c r="F682" s="15"/>
    </row>
    <row r="683" spans="2:6" x14ac:dyDescent="0.2">
      <c r="B683" s="15"/>
      <c r="F683" s="15"/>
    </row>
    <row r="684" spans="2:6" x14ac:dyDescent="0.2">
      <c r="B684" s="15"/>
      <c r="F684" s="15"/>
    </row>
    <row r="685" spans="2:6" x14ac:dyDescent="0.2">
      <c r="B685" s="15"/>
      <c r="F685" s="15"/>
    </row>
    <row r="686" spans="2:6" x14ac:dyDescent="0.2">
      <c r="B686" s="15"/>
      <c r="F686" s="15"/>
    </row>
    <row r="687" spans="2:6" x14ac:dyDescent="0.2">
      <c r="B687" s="15"/>
      <c r="F687" s="15"/>
    </row>
    <row r="688" spans="2:6" x14ac:dyDescent="0.2">
      <c r="B688" s="15"/>
      <c r="F688" s="15"/>
    </row>
    <row r="689" spans="2:6" x14ac:dyDescent="0.2">
      <c r="B689" s="15"/>
      <c r="F689" s="15"/>
    </row>
    <row r="690" spans="2:6" x14ac:dyDescent="0.2">
      <c r="B690" s="15"/>
      <c r="F690" s="15"/>
    </row>
    <row r="691" spans="2:6" x14ac:dyDescent="0.2">
      <c r="B691" s="15"/>
      <c r="F691" s="15"/>
    </row>
    <row r="692" spans="2:6" x14ac:dyDescent="0.2">
      <c r="B692" s="15"/>
      <c r="F692" s="15"/>
    </row>
    <row r="693" spans="2:6" x14ac:dyDescent="0.2">
      <c r="B693" s="15"/>
      <c r="F693" s="15"/>
    </row>
    <row r="694" spans="2:6" x14ac:dyDescent="0.2">
      <c r="B694" s="15"/>
      <c r="F694" s="15"/>
    </row>
    <row r="695" spans="2:6" x14ac:dyDescent="0.2">
      <c r="B695" s="15"/>
      <c r="F695" s="15"/>
    </row>
    <row r="696" spans="2:6" x14ac:dyDescent="0.2">
      <c r="B696" s="15"/>
      <c r="F696" s="15"/>
    </row>
    <row r="697" spans="2:6" x14ac:dyDescent="0.2">
      <c r="B697" s="15"/>
      <c r="F697" s="15"/>
    </row>
    <row r="698" spans="2:6" x14ac:dyDescent="0.2">
      <c r="B698" s="15"/>
      <c r="F698" s="15"/>
    </row>
    <row r="699" spans="2:6" x14ac:dyDescent="0.2">
      <c r="B699" s="15"/>
      <c r="F699" s="15"/>
    </row>
    <row r="700" spans="2:6" x14ac:dyDescent="0.2">
      <c r="B700" s="15"/>
      <c r="F700" s="15"/>
    </row>
    <row r="701" spans="2:6" x14ac:dyDescent="0.2">
      <c r="B701" s="15"/>
      <c r="F701" s="15"/>
    </row>
    <row r="702" spans="2:6" x14ac:dyDescent="0.2">
      <c r="B702" s="15"/>
      <c r="F702" s="15"/>
    </row>
    <row r="703" spans="2:6" x14ac:dyDescent="0.2">
      <c r="B703" s="15"/>
      <c r="F703" s="15"/>
    </row>
    <row r="704" spans="2:6" x14ac:dyDescent="0.2">
      <c r="B704" s="15"/>
      <c r="F704" s="15"/>
    </row>
    <row r="705" spans="2:6" x14ac:dyDescent="0.2">
      <c r="B705" s="15"/>
      <c r="F705" s="15"/>
    </row>
    <row r="706" spans="2:6" x14ac:dyDescent="0.2">
      <c r="B706" s="15"/>
      <c r="F706" s="15"/>
    </row>
    <row r="707" spans="2:6" x14ac:dyDescent="0.2">
      <c r="B707" s="15"/>
      <c r="F707" s="15"/>
    </row>
    <row r="708" spans="2:6" x14ac:dyDescent="0.2">
      <c r="B708" s="15"/>
      <c r="F708" s="15"/>
    </row>
    <row r="709" spans="2:6" x14ac:dyDescent="0.2">
      <c r="B709" s="15"/>
      <c r="F709" s="15"/>
    </row>
    <row r="710" spans="2:6" x14ac:dyDescent="0.2">
      <c r="B710" s="15"/>
      <c r="F710" s="15"/>
    </row>
    <row r="711" spans="2:6" x14ac:dyDescent="0.2">
      <c r="B711" s="15"/>
      <c r="F711" s="15"/>
    </row>
    <row r="712" spans="2:6" x14ac:dyDescent="0.2">
      <c r="B712" s="15"/>
      <c r="F712" s="15"/>
    </row>
    <row r="713" spans="2:6" x14ac:dyDescent="0.2">
      <c r="B713" s="15"/>
      <c r="F713" s="15"/>
    </row>
    <row r="714" spans="2:6" x14ac:dyDescent="0.2">
      <c r="B714" s="15"/>
      <c r="F714" s="15"/>
    </row>
    <row r="715" spans="2:6" x14ac:dyDescent="0.2">
      <c r="B715" s="15"/>
      <c r="F715" s="15"/>
    </row>
    <row r="716" spans="2:6" x14ac:dyDescent="0.2">
      <c r="B716" s="15"/>
      <c r="F716" s="15"/>
    </row>
    <row r="717" spans="2:6" x14ac:dyDescent="0.2">
      <c r="B717" s="15"/>
      <c r="F717" s="15"/>
    </row>
    <row r="718" spans="2:6" x14ac:dyDescent="0.2">
      <c r="B718" s="15"/>
      <c r="F718" s="15"/>
    </row>
    <row r="719" spans="2:6" x14ac:dyDescent="0.2">
      <c r="B719" s="15"/>
      <c r="F719" s="15"/>
    </row>
    <row r="720" spans="2:6" x14ac:dyDescent="0.2">
      <c r="B720" s="15"/>
      <c r="F720" s="15"/>
    </row>
    <row r="721" spans="2:6" x14ac:dyDescent="0.2">
      <c r="B721" s="15"/>
      <c r="F721" s="15"/>
    </row>
    <row r="722" spans="2:6" x14ac:dyDescent="0.2">
      <c r="B722" s="15"/>
      <c r="F722" s="15"/>
    </row>
    <row r="723" spans="2:6" x14ac:dyDescent="0.2">
      <c r="B723" s="15"/>
      <c r="F723" s="15"/>
    </row>
    <row r="724" spans="2:6" x14ac:dyDescent="0.2">
      <c r="B724" s="15"/>
      <c r="F724" s="15"/>
    </row>
    <row r="725" spans="2:6" x14ac:dyDescent="0.2">
      <c r="B725" s="15"/>
      <c r="F725" s="15"/>
    </row>
    <row r="726" spans="2:6" x14ac:dyDescent="0.2">
      <c r="B726" s="15"/>
      <c r="F726" s="15"/>
    </row>
    <row r="727" spans="2:6" x14ac:dyDescent="0.2">
      <c r="B727" s="15"/>
      <c r="F727" s="15"/>
    </row>
    <row r="728" spans="2:6" x14ac:dyDescent="0.2">
      <c r="B728" s="15"/>
      <c r="F728" s="15"/>
    </row>
    <row r="729" spans="2:6" x14ac:dyDescent="0.2">
      <c r="B729" s="15"/>
      <c r="F729" s="15"/>
    </row>
    <row r="730" spans="2:6" x14ac:dyDescent="0.2">
      <c r="B730" s="15"/>
      <c r="F730" s="15"/>
    </row>
    <row r="731" spans="2:6" x14ac:dyDescent="0.2">
      <c r="B731" s="15"/>
      <c r="F731" s="15"/>
    </row>
    <row r="732" spans="2:6" x14ac:dyDescent="0.2">
      <c r="B732" s="15"/>
      <c r="F732" s="15"/>
    </row>
    <row r="733" spans="2:6" x14ac:dyDescent="0.2">
      <c r="B733" s="15"/>
      <c r="F733" s="15"/>
    </row>
    <row r="734" spans="2:6" x14ac:dyDescent="0.2">
      <c r="B734" s="15"/>
      <c r="F734" s="15"/>
    </row>
    <row r="735" spans="2:6" x14ac:dyDescent="0.2">
      <c r="B735" s="15"/>
      <c r="F735" s="15"/>
    </row>
    <row r="736" spans="2:6" x14ac:dyDescent="0.2">
      <c r="B736" s="15"/>
      <c r="F736" s="15"/>
    </row>
    <row r="737" spans="2:6" x14ac:dyDescent="0.2">
      <c r="B737" s="15"/>
      <c r="F737" s="15"/>
    </row>
    <row r="738" spans="2:6" x14ac:dyDescent="0.2">
      <c r="B738" s="15"/>
      <c r="F738" s="15"/>
    </row>
    <row r="739" spans="2:6" x14ac:dyDescent="0.2">
      <c r="B739" s="15"/>
      <c r="F739" s="15"/>
    </row>
    <row r="740" spans="2:6" x14ac:dyDescent="0.2">
      <c r="B740" s="15"/>
      <c r="F740" s="15"/>
    </row>
    <row r="741" spans="2:6" x14ac:dyDescent="0.2">
      <c r="B741" s="15"/>
      <c r="F741" s="15"/>
    </row>
    <row r="742" spans="2:6" x14ac:dyDescent="0.2">
      <c r="B742" s="15"/>
      <c r="F742" s="15"/>
    </row>
    <row r="743" spans="2:6" x14ac:dyDescent="0.2">
      <c r="B743" s="15"/>
      <c r="F743" s="15"/>
    </row>
    <row r="744" spans="2:6" x14ac:dyDescent="0.2">
      <c r="B744" s="15"/>
      <c r="F744" s="15"/>
    </row>
    <row r="745" spans="2:6" x14ac:dyDescent="0.2">
      <c r="B745" s="15"/>
      <c r="F745" s="15"/>
    </row>
    <row r="746" spans="2:6" x14ac:dyDescent="0.2">
      <c r="B746" s="15"/>
      <c r="F746" s="15"/>
    </row>
    <row r="747" spans="2:6" x14ac:dyDescent="0.2">
      <c r="B747" s="15"/>
      <c r="F747" s="15"/>
    </row>
    <row r="748" spans="2:6" x14ac:dyDescent="0.2">
      <c r="B748" s="15"/>
      <c r="F748" s="15"/>
    </row>
    <row r="749" spans="2:6" x14ac:dyDescent="0.2">
      <c r="B749" s="15"/>
      <c r="F749" s="15"/>
    </row>
    <row r="750" spans="2:6" x14ac:dyDescent="0.2">
      <c r="B750" s="15"/>
      <c r="F750" s="15"/>
    </row>
    <row r="751" spans="2:6" x14ac:dyDescent="0.2">
      <c r="B751" s="15"/>
      <c r="F751" s="15"/>
    </row>
    <row r="752" spans="2:6" x14ac:dyDescent="0.2">
      <c r="B752" s="15"/>
      <c r="F752" s="15"/>
    </row>
    <row r="753" spans="2:6" x14ac:dyDescent="0.2">
      <c r="B753" s="15"/>
      <c r="F753" s="15"/>
    </row>
    <row r="754" spans="2:6" x14ac:dyDescent="0.2">
      <c r="B754" s="15"/>
      <c r="F754" s="15"/>
    </row>
    <row r="755" spans="2:6" x14ac:dyDescent="0.2">
      <c r="B755" s="15"/>
      <c r="F755" s="15"/>
    </row>
    <row r="756" spans="2:6" x14ac:dyDescent="0.2">
      <c r="B756" s="15"/>
      <c r="F756" s="15"/>
    </row>
    <row r="757" spans="2:6" x14ac:dyDescent="0.2">
      <c r="B757" s="15"/>
      <c r="F757" s="15"/>
    </row>
    <row r="758" spans="2:6" x14ac:dyDescent="0.2">
      <c r="B758" s="15"/>
      <c r="F758" s="15"/>
    </row>
    <row r="759" spans="2:6" x14ac:dyDescent="0.2">
      <c r="B759" s="15"/>
      <c r="F759" s="15"/>
    </row>
    <row r="760" spans="2:6" x14ac:dyDescent="0.2">
      <c r="B760" s="15"/>
      <c r="F760" s="15"/>
    </row>
    <row r="761" spans="2:6" x14ac:dyDescent="0.2">
      <c r="B761" s="15"/>
      <c r="F761" s="15"/>
    </row>
    <row r="762" spans="2:6" x14ac:dyDescent="0.2">
      <c r="B762" s="15"/>
      <c r="F762" s="15"/>
    </row>
    <row r="763" spans="2:6" x14ac:dyDescent="0.2">
      <c r="B763" s="15"/>
      <c r="F763" s="15"/>
    </row>
    <row r="764" spans="2:6" x14ac:dyDescent="0.2">
      <c r="B764" s="15"/>
      <c r="F764" s="15"/>
    </row>
    <row r="765" spans="2:6" x14ac:dyDescent="0.2">
      <c r="B765" s="15"/>
      <c r="F765" s="15"/>
    </row>
    <row r="766" spans="2:6" x14ac:dyDescent="0.2">
      <c r="B766" s="15"/>
      <c r="F766" s="15"/>
    </row>
    <row r="767" spans="2:6" x14ac:dyDescent="0.2">
      <c r="B767" s="15"/>
      <c r="F767" s="15"/>
    </row>
    <row r="768" spans="2:6" x14ac:dyDescent="0.2">
      <c r="B768" s="15"/>
      <c r="F768" s="15"/>
    </row>
    <row r="769" spans="2:6" x14ac:dyDescent="0.2">
      <c r="B769" s="15"/>
      <c r="F769" s="15"/>
    </row>
    <row r="770" spans="2:6" x14ac:dyDescent="0.2">
      <c r="B770" s="15"/>
      <c r="F770" s="15"/>
    </row>
    <row r="771" spans="2:6" x14ac:dyDescent="0.2">
      <c r="B771" s="15"/>
      <c r="F771" s="15"/>
    </row>
    <row r="772" spans="2:6" x14ac:dyDescent="0.2">
      <c r="B772" s="15"/>
      <c r="F772" s="15"/>
    </row>
    <row r="773" spans="2:6" x14ac:dyDescent="0.2">
      <c r="B773" s="15"/>
      <c r="F773" s="15"/>
    </row>
    <row r="774" spans="2:6" x14ac:dyDescent="0.2">
      <c r="B774" s="15"/>
      <c r="F774" s="15"/>
    </row>
    <row r="775" spans="2:6" x14ac:dyDescent="0.2">
      <c r="B775" s="15"/>
      <c r="F775" s="15"/>
    </row>
    <row r="776" spans="2:6" x14ac:dyDescent="0.2">
      <c r="B776" s="15"/>
      <c r="F776" s="15"/>
    </row>
    <row r="777" spans="2:6" x14ac:dyDescent="0.2">
      <c r="B777" s="15"/>
      <c r="F777" s="15"/>
    </row>
    <row r="778" spans="2:6" x14ac:dyDescent="0.2">
      <c r="B778" s="15"/>
      <c r="F778" s="15"/>
    </row>
    <row r="779" spans="2:6" x14ac:dyDescent="0.2">
      <c r="B779" s="15"/>
      <c r="F779" s="15"/>
    </row>
    <row r="780" spans="2:6" x14ac:dyDescent="0.2">
      <c r="B780" s="15"/>
      <c r="F780" s="15"/>
    </row>
    <row r="781" spans="2:6" x14ac:dyDescent="0.2">
      <c r="B781" s="15"/>
      <c r="F781" s="15"/>
    </row>
    <row r="782" spans="2:6" x14ac:dyDescent="0.2">
      <c r="B782" s="15"/>
      <c r="F782" s="15"/>
    </row>
    <row r="783" spans="2:6" x14ac:dyDescent="0.2">
      <c r="B783" s="15"/>
      <c r="F783" s="15"/>
    </row>
    <row r="784" spans="2:6" x14ac:dyDescent="0.2">
      <c r="B784" s="15"/>
      <c r="F784" s="15"/>
    </row>
    <row r="785" spans="2:6" x14ac:dyDescent="0.2">
      <c r="B785" s="15"/>
      <c r="F785" s="15"/>
    </row>
    <row r="786" spans="2:6" x14ac:dyDescent="0.2">
      <c r="B786" s="15"/>
      <c r="F786" s="15"/>
    </row>
    <row r="787" spans="2:6" x14ac:dyDescent="0.2">
      <c r="B787" s="15"/>
      <c r="F787" s="15"/>
    </row>
    <row r="788" spans="2:6" x14ac:dyDescent="0.2">
      <c r="B788" s="15"/>
      <c r="F788" s="15"/>
    </row>
    <row r="789" spans="2:6" x14ac:dyDescent="0.2">
      <c r="B789" s="15"/>
      <c r="F789" s="15"/>
    </row>
    <row r="790" spans="2:6" x14ac:dyDescent="0.2">
      <c r="B790" s="15"/>
      <c r="F790" s="15"/>
    </row>
    <row r="791" spans="2:6" x14ac:dyDescent="0.2">
      <c r="B791" s="15"/>
      <c r="F791" s="15"/>
    </row>
    <row r="792" spans="2:6" x14ac:dyDescent="0.2">
      <c r="B792" s="15"/>
      <c r="F792" s="15"/>
    </row>
    <row r="793" spans="2:6" x14ac:dyDescent="0.2">
      <c r="B793" s="15"/>
      <c r="F793" s="15"/>
    </row>
    <row r="794" spans="2:6" x14ac:dyDescent="0.2">
      <c r="B794" s="15"/>
      <c r="F794" s="15"/>
    </row>
    <row r="795" spans="2:6" x14ac:dyDescent="0.2">
      <c r="B795" s="15"/>
      <c r="F795" s="15"/>
    </row>
    <row r="796" spans="2:6" x14ac:dyDescent="0.2">
      <c r="B796" s="15"/>
      <c r="F796" s="15"/>
    </row>
    <row r="797" spans="2:6" x14ac:dyDescent="0.2">
      <c r="B797" s="15"/>
      <c r="F797" s="15"/>
    </row>
    <row r="798" spans="2:6" x14ac:dyDescent="0.2">
      <c r="B798" s="15"/>
      <c r="F798" s="15"/>
    </row>
  </sheetData>
  <phoneticPr fontId="7" type="noConversion"/>
  <hyperlinks>
    <hyperlink ref="P51" r:id="rId1" display="http://www.bav-astro.de/sfs/BAVM_link.php?BAVMnr=62" xr:uid="{00000000-0004-0000-0100-000000000000}"/>
    <hyperlink ref="P52" r:id="rId2" display="http://www.bav-astro.de/sfs/BAVM_link.php?BAVMnr=62" xr:uid="{00000000-0004-0000-0100-000001000000}"/>
    <hyperlink ref="P53" r:id="rId3" display="http://www.bav-astro.de/sfs/BAVM_link.php?BAVMnr=62" xr:uid="{00000000-0004-0000-0100-000002000000}"/>
    <hyperlink ref="P54" r:id="rId4" display="http://www.bav-astro.de/sfs/BAVM_link.php?BAVMnr=62" xr:uid="{00000000-0004-0000-0100-000003000000}"/>
    <hyperlink ref="P55" r:id="rId5" display="http://www.bav-astro.de/sfs/BAVM_link.php?BAVMnr=62" xr:uid="{00000000-0004-0000-0100-000004000000}"/>
    <hyperlink ref="P56" r:id="rId6" display="http://www.bav-astro.de/sfs/BAVM_link.php?BAVMnr=62" xr:uid="{00000000-0004-0000-0100-000005000000}"/>
    <hyperlink ref="P57" r:id="rId7" display="http://www.bav-astro.de/sfs/BAVM_link.php?BAVMnr=62" xr:uid="{00000000-0004-0000-0100-000006000000}"/>
    <hyperlink ref="P58" r:id="rId8" display="http://www.bav-astro.de/sfs/BAVM_link.php?BAVMnr=62" xr:uid="{00000000-0004-0000-0100-000007000000}"/>
    <hyperlink ref="P59" r:id="rId9" display="http://www.bav-astro.de/sfs/BAVM_link.php?BAVMnr=62" xr:uid="{00000000-0004-0000-0100-000008000000}"/>
    <hyperlink ref="P60" r:id="rId10" display="http://www.bav-astro.de/sfs/BAVM_link.php?BAVMnr=62" xr:uid="{00000000-0004-0000-0100-000009000000}"/>
    <hyperlink ref="P61" r:id="rId11" display="http://www.bav-astro.de/sfs/BAVM_link.php?BAVMnr=68" xr:uid="{00000000-0004-0000-0100-00000A000000}"/>
    <hyperlink ref="P62" r:id="rId12" display="http://www.bav-astro.de/sfs/BAVM_link.php?BAVMnr=68" xr:uid="{00000000-0004-0000-0100-00000B000000}"/>
    <hyperlink ref="P11" r:id="rId13" display="http://www.bav-astro.de/sfs/BAVM_link.php?BAVMnr=80" xr:uid="{00000000-0004-0000-0100-00000C000000}"/>
    <hyperlink ref="P12" r:id="rId14" display="http://www.bav-astro.de/sfs/BAVM_link.php?BAVMnr=80" xr:uid="{00000000-0004-0000-0100-00000D000000}"/>
    <hyperlink ref="P13" r:id="rId15" display="http://www.bav-astro.de/sfs/BAVM_link.php?BAVMnr=91" xr:uid="{00000000-0004-0000-0100-00000E000000}"/>
    <hyperlink ref="P14" r:id="rId16" display="http://www.bav-astro.de/sfs/BAVM_link.php?BAVMnr=91" xr:uid="{00000000-0004-0000-0100-00000F000000}"/>
    <hyperlink ref="P63" r:id="rId17" display="http://www.bav-astro.de/sfs/BAVM_link.php?BAVMnr=" xr:uid="{00000000-0004-0000-0100-000010000000}"/>
    <hyperlink ref="P15" r:id="rId18" display="http://www.bav-astro.de/sfs/BAVM_link.php?BAVMnr=99" xr:uid="{00000000-0004-0000-0100-000011000000}"/>
    <hyperlink ref="P16" r:id="rId19" display="http://www.bav-astro.de/sfs/BAVM_link.php?BAVMnr=99" xr:uid="{00000000-0004-0000-0100-000012000000}"/>
    <hyperlink ref="P64" r:id="rId20" display="http://www.konkoly.hu/cgi-bin/IBVS?4305" xr:uid="{00000000-0004-0000-0100-000013000000}"/>
    <hyperlink ref="P17" r:id="rId21" display="http://www.konkoly.hu/cgi-bin/IBVS?4305" xr:uid="{00000000-0004-0000-0100-000014000000}"/>
    <hyperlink ref="P65" r:id="rId22" display="http://www.konkoly.hu/cgi-bin/IBVS?4305" xr:uid="{00000000-0004-0000-0100-000015000000}"/>
    <hyperlink ref="P66" r:id="rId23" display="http://www.konkoly.hu/cgi-bin/IBVS?4305" xr:uid="{00000000-0004-0000-0100-000016000000}"/>
    <hyperlink ref="P67" r:id="rId24" display="http://www.konkoly.hu/cgi-bin/IBVS?4305" xr:uid="{00000000-0004-0000-0100-000017000000}"/>
    <hyperlink ref="P18" r:id="rId25" display="http://www.bav-astro.de/sfs/BAVM_link.php?BAVMnr=102" xr:uid="{00000000-0004-0000-0100-000018000000}"/>
    <hyperlink ref="P19" r:id="rId26" display="http://www.bav-astro.de/sfs/BAVM_link.php?BAVMnr=99" xr:uid="{00000000-0004-0000-0100-000019000000}"/>
    <hyperlink ref="P20" r:id="rId27" display="http://www.bav-astro.de/sfs/BAVM_link.php?BAVMnr=99" xr:uid="{00000000-0004-0000-0100-00001A000000}"/>
    <hyperlink ref="P21" r:id="rId28" display="http://www.bav-astro.de/sfs/BAVM_link.php?BAVMnr=99" xr:uid="{00000000-0004-0000-0100-00001B000000}"/>
    <hyperlink ref="P22" r:id="rId29" display="http://www.bav-astro.de/sfs/BAVM_link.php?BAVMnr=99" xr:uid="{00000000-0004-0000-0100-00001C000000}"/>
    <hyperlink ref="P23" r:id="rId30" display="http://www.bav-astro.de/sfs/BAVM_link.php?BAVMnr=99" xr:uid="{00000000-0004-0000-0100-00001D000000}"/>
    <hyperlink ref="P24" r:id="rId31" display="http://www.bav-astro.de/sfs/BAVM_link.php?BAVMnr=102" xr:uid="{00000000-0004-0000-0100-00001E000000}"/>
    <hyperlink ref="P68" r:id="rId32" display="http://www.bav-astro.de/sfs/BAVM_link.php?BAVMnr=102" xr:uid="{00000000-0004-0000-0100-00001F000000}"/>
    <hyperlink ref="P25" r:id="rId33" display="http://www.bav-astro.de/sfs/BAVM_link.php?BAVMnr=102" xr:uid="{00000000-0004-0000-0100-000020000000}"/>
    <hyperlink ref="P69" r:id="rId34" display="http://www.bav-astro.de/sfs/BAVM_link.php?BAVMnr=102" xr:uid="{00000000-0004-0000-0100-000021000000}"/>
    <hyperlink ref="P26" r:id="rId35" display="http://www.bav-astro.de/sfs/BAVM_link.php?BAVMnr=117" xr:uid="{00000000-0004-0000-0100-000022000000}"/>
    <hyperlink ref="P27" r:id="rId36" display="http://www.bav-astro.de/sfs/BAVM_link.php?BAVMnr=117" xr:uid="{00000000-0004-0000-0100-000023000000}"/>
    <hyperlink ref="P28" r:id="rId37" display="http://www.bav-astro.de/sfs/BAVM_link.php?BAVMnr=117" xr:uid="{00000000-0004-0000-0100-000024000000}"/>
    <hyperlink ref="P29" r:id="rId38" display="http://www.bav-astro.de/sfs/BAVM_link.php?BAVMnr=117" xr:uid="{00000000-0004-0000-0100-000025000000}"/>
    <hyperlink ref="P30" r:id="rId39" display="http://www.bav-astro.de/sfs/BAVM_link.php?BAVMnr=128" xr:uid="{00000000-0004-0000-0100-000026000000}"/>
    <hyperlink ref="P70" r:id="rId40" display="http://www.bav-astro.de/sfs/BAVM_link.php?BAVMnr=128" xr:uid="{00000000-0004-0000-0100-000027000000}"/>
    <hyperlink ref="P71" r:id="rId41" display="http://www.bav-astro.de/sfs/BAVM_link.php?BAVMnr=128" xr:uid="{00000000-0004-0000-0100-000028000000}"/>
    <hyperlink ref="P31" r:id="rId42" display="http://www.bav-astro.de/sfs/BAVM_link.php?BAVMnr=132" xr:uid="{00000000-0004-0000-0100-000029000000}"/>
    <hyperlink ref="P32" r:id="rId43" display="http://www.bav-astro.de/sfs/BAVM_link.php?BAVMnr=152" xr:uid="{00000000-0004-0000-0100-00002A000000}"/>
    <hyperlink ref="P33" r:id="rId44" display="http://www.bav-astro.de/sfs/BAVM_link.php?BAVMnr=152" xr:uid="{00000000-0004-0000-0100-00002B000000}"/>
    <hyperlink ref="P34" r:id="rId45" display="http://www.bav-astro.de/sfs/BAVM_link.php?BAVMnr=152" xr:uid="{00000000-0004-0000-0100-00002C000000}"/>
    <hyperlink ref="P35" r:id="rId46" display="http://www.bav-astro.de/sfs/BAVM_link.php?BAVMnr=158" xr:uid="{00000000-0004-0000-0100-00002D000000}"/>
    <hyperlink ref="P36" r:id="rId47" display="http://www.bav-astro.de/sfs/BAVM_link.php?BAVMnr=158" xr:uid="{00000000-0004-0000-0100-00002E000000}"/>
    <hyperlink ref="P37" r:id="rId48" display="http://www.bav-astro.de/sfs/BAVM_link.php?BAVMnr=158" xr:uid="{00000000-0004-0000-0100-00002F000000}"/>
    <hyperlink ref="P38" r:id="rId49" display="http://www.bav-astro.de/sfs/BAVM_link.php?BAVMnr=172" xr:uid="{00000000-0004-0000-0100-000030000000}"/>
    <hyperlink ref="P39" r:id="rId50" display="http://www.konkoly.hu/cgi-bin/IBVS?5843" xr:uid="{00000000-0004-0000-0100-000031000000}"/>
    <hyperlink ref="P40" r:id="rId51" display="http://www.konkoly.hu/cgi-bin/IBVS?5843" xr:uid="{00000000-0004-0000-0100-000032000000}"/>
    <hyperlink ref="P41" r:id="rId52" display="http://www.bav-astro.de/sfs/BAVM_link.php?BAVMnr=178" xr:uid="{00000000-0004-0000-0100-000033000000}"/>
    <hyperlink ref="P72" r:id="rId53" display="http://vsolj.cetus-net.org/no45.pdf" xr:uid="{00000000-0004-0000-0100-000034000000}"/>
    <hyperlink ref="P42" r:id="rId54" display="http://www.konkoly.hu/cgi-bin/IBVS?5820" xr:uid="{00000000-0004-0000-0100-000035000000}"/>
    <hyperlink ref="P43" r:id="rId55" display="http://www.bav-astro.de/sfs/BAVM_link.php?BAVMnr=201" xr:uid="{00000000-0004-0000-0100-000036000000}"/>
    <hyperlink ref="P44" r:id="rId56" display="http://www.bav-astro.de/sfs/BAVM_link.php?BAVMnr=201" xr:uid="{00000000-0004-0000-0100-000037000000}"/>
    <hyperlink ref="P45" r:id="rId57" display="http://www.bav-astro.de/sfs/BAVM_link.php?BAVMnr=201" xr:uid="{00000000-0004-0000-0100-000038000000}"/>
    <hyperlink ref="P73" r:id="rId58" display="http://vsolj.cetus-net.org/vsoljno50.pdf" xr:uid="{00000000-0004-0000-0100-000039000000}"/>
    <hyperlink ref="P46" r:id="rId59" display="http://www.bav-astro.de/sfs/BAVM_link.php?BAVMnr=214" xr:uid="{00000000-0004-0000-0100-00003A000000}"/>
    <hyperlink ref="P47" r:id="rId60" display="http://www.konkoly.hu/cgi-bin/IBVS?5992" xr:uid="{00000000-0004-0000-0100-00003B000000}"/>
    <hyperlink ref="P74" r:id="rId61" display="http://vsolj.cetus-net.org/vsoljno53.pdf" xr:uid="{00000000-0004-0000-0100-00003C000000}"/>
    <hyperlink ref="P48" r:id="rId62" display="http://www.bav-astro.de/sfs/BAVM_link.php?BAVMnr=220" xr:uid="{00000000-0004-0000-0100-00003D000000}"/>
    <hyperlink ref="P49" r:id="rId63" display="http://www.konkoly.hu/cgi-bin/IBVS?5992" xr:uid="{00000000-0004-0000-0100-00003E000000}"/>
    <hyperlink ref="P75" r:id="rId64" display="http://vsolj.cetus-net.org/vsoljno55.pdf" xr:uid="{00000000-0004-0000-0100-00003F000000}"/>
    <hyperlink ref="P76" r:id="rId65" display="http://vsolj.cetus-net.org/vsoljno59.pdf" xr:uid="{00000000-0004-0000-0100-000040000000}"/>
    <hyperlink ref="P50" r:id="rId66" display="http://www.bav-astro.de/sfs/BAVM_link.php?BAVMnr=238" xr:uid="{00000000-0004-0000-0100-000041000000}"/>
    <hyperlink ref="P77" r:id="rId67" display="http://www.bav-astro.de/sfs/BAVM_link.php?BAVMnr=241" xr:uid="{00000000-0004-0000-0100-000042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2024-01-29T03:39:28Z</dcterms:modified>
</cp:coreProperties>
</file>