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97CAA76-C81F-4FC1-AD96-8E71655FCC0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E21" i="1"/>
  <c r="F21" i="1"/>
  <c r="F11" i="1"/>
  <c r="G11" i="1"/>
  <c r="E14" i="1"/>
  <c r="E15" i="1" s="1"/>
  <c r="Q21" i="1"/>
  <c r="C17" i="1"/>
  <c r="G21" i="1"/>
  <c r="H21" i="1"/>
  <c r="C11" i="1"/>
  <c r="C12" i="1" l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<sst xmlns="http://schemas.openxmlformats.org/spreadsheetml/2006/main" count="50" uniqueCount="47">
  <si>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</si>
  <si>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</si>
  <si>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</si>
  <si>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</si>
  <si>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</si>
  <si>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</si>
  <si>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</si>
  <si>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</si>
  <si>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</si>
  <si>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</si>
  <si>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</si>
  <si>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</si>
  <si>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</si>
  <si>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</si>
  <si>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</si>
  <si>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</si>
  <si>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</si>
  <si>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</si>
  <si>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</si>
  <si>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</si>
  <si>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</si>
  <si>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</si>
  <si>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</si>
  <si>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</si>
  <si>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</si>
  <si>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</si>
  <si>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</si>
  <si>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</si>
  <si>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</si>
  <si>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</si>
  <si>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</si>
  <si>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</si>
  <si>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</si>
  <si>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</si>
  <si>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</si>
  <si>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</si>
  <si>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</si>
  <si>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</si>
  <si>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</si>
  <si>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</si>
  <si>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</si>
  <si>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EA</t>
  </si>
  <si>
    <t>GO Cnc / GSC 1402-0527</t>
  </si>
  <si>
    <t>GCVS 4</t>
  </si>
  <si>
    <t>IBVS 6094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</si>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</sst>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 Unicode MS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9" fillId="0" borderId="0" xfId="0" applyFont="1" applyAlignment="1"/>
    <xf numFmtId="0" fontId="14" fillId="0" borderId="0" xfId="0" applyFont="1" applyAlignme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GO Cnc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75-416E-A9E8-629145DD857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2.9052000005322043E-2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75-416E-A9E8-629145DD857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75-416E-A9E8-629145DD857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75-416E-A9E8-629145DD857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75-416E-A9E8-629145DD857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75-416E-A9E8-629145DD857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75-416E-A9E8-629145DD857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2.9052000005322043E-2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75-416E-A9E8-629145DD857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F75-416E-A9E8-629145DD8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112384"/>
        <c:axId val="1"/>
      </c:scatterChart>
      <c:valAx>
        <c:axId val="1008112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112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0</xdr:row>
      <xdr:rowOff>0</xdr:rowOff>
    </xdr:from>
    <xdr:to>
      <xdr:col>17</xdr:col>
      <xdr:colOff>552450</xdr:colOff>
      <xdr:row>18</xdr:row>
      <xdr:rowOff>152400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0029F7A-B81B-B70F-8A3F-FE3147DC2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7" sqref="E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42</v>
      </c>
    </row>
    <row r="2" spans="1:7">
      <c r="A2" t="s">
        <v>23</v>
      </c>
      <c r="B2" t="s">
        <v>41</v>
      </c>
      <c r="D2" s="3"/>
    </row>
    <row r="3" spans="1:7" ht="13.5" thickBot="1"/>
    <row r="4" spans="1:7" ht="14.25" thickTop="1" thickBot="1">
      <c r="A4" s="5" t="s">
        <v>0</v>
      </c>
      <c r="C4" s="8">
        <v>53092.555999999997</v>
      </c>
      <c r="D4" s="9">
        <v>3.649969</v>
      </c>
    </row>
    <row r="6" spans="1:7">
      <c r="A6" s="5" t="s">
        <v>1</v>
      </c>
    </row>
    <row r="7" spans="1:7">
      <c r="A7" t="s">
        <v>2</v>
      </c>
      <c r="C7" s="31">
        <v>53092.555999999997</v>
      </c>
      <c r="D7" s="30" t="s">
        <v>43</v>
      </c>
    </row>
    <row r="8" spans="1:7">
      <c r="A8" t="s">
        <v>3</v>
      </c>
      <c r="C8">
        <v>3.649969</v>
      </c>
      <c r="D8" s="30" t="s">
        <v>43</v>
      </c>
    </row>
    <row r="9" spans="1:7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>
      <c r="A10" s="12"/>
      <c r="B10" s="12"/>
      <c r="C10" s="4" t="s">
        <v>19</v>
      </c>
      <c r="D10" s="4" t="s">
        <v>20</v>
      </c>
      <c r="E10" s="12"/>
    </row>
    <row r="11" spans="1:7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16</v>
      </c>
      <c r="B12" s="12"/>
      <c r="C12" s="24">
        <f ca="1">SLOPE(INDIRECT($G$11):G992,INDIRECT($F$11):F992)</f>
        <v>3.2569506732423816E-5</v>
      </c>
      <c r="D12" s="3"/>
      <c r="E12" s="12"/>
    </row>
    <row r="13" spans="1:7">
      <c r="A13" s="12" t="s">
        <v>18</v>
      </c>
      <c r="B13" s="12"/>
      <c r="C13" s="3" t="s">
        <v>13</v>
      </c>
      <c r="D13" s="16" t="s">
        <v>36</v>
      </c>
      <c r="E13" s="13">
        <v>1</v>
      </c>
    </row>
    <row r="14" spans="1:7">
      <c r="A14" s="12"/>
      <c r="B14" s="12"/>
      <c r="C14" s="12"/>
      <c r="D14" s="16" t="s">
        <v>32</v>
      </c>
      <c r="E14" s="17">
        <f ca="1">NOW()+15018.5+$C$9/24</f>
        <v>60338.694513310184</v>
      </c>
    </row>
    <row r="15" spans="1:7">
      <c r="A15" s="14" t="s">
        <v>17</v>
      </c>
      <c r="B15" s="12"/>
      <c r="C15" s="15">
        <f ca="1">(C7+C11)+(C8+C12)*INT(MAX(F21:F3533))</f>
        <v>56348.357400000001</v>
      </c>
      <c r="D15" s="16" t="s">
        <v>37</v>
      </c>
      <c r="E15" s="17">
        <f ca="1">ROUND(2*(E14-$C$7)/$C$8,0)/2+E13</f>
        <v>1986.5</v>
      </c>
    </row>
    <row r="16" spans="1:7">
      <c r="A16" s="18" t="s">
        <v>4</v>
      </c>
      <c r="B16" s="12"/>
      <c r="C16" s="19">
        <f ca="1">+C8+C12</f>
        <v>3.6500015695067325</v>
      </c>
      <c r="D16" s="16" t="s">
        <v>38</v>
      </c>
      <c r="E16" s="26">
        <f ca="1">ROUND(2*(E14-$C$15)/$C$16,0)/2+E13</f>
        <v>1094</v>
      </c>
    </row>
    <row r="17" spans="1:18" ht="13.5" thickBot="1">
      <c r="A17" s="16" t="s">
        <v>29</v>
      </c>
      <c r="B17" s="12"/>
      <c r="C17" s="12">
        <f>COUNT(C21:C2191)</f>
        <v>2</v>
      </c>
      <c r="D17" s="16" t="s">
        <v>33</v>
      </c>
      <c r="E17" s="20">
        <f ca="1">+$C$15+$C$16*E16-15018.5-$C$9/24</f>
        <v>45323.354950373701</v>
      </c>
    </row>
    <row r="18" spans="1:18" ht="14.25" thickTop="1" thickBot="1">
      <c r="A18" s="18" t="s">
        <v>5</v>
      </c>
      <c r="B18" s="12"/>
      <c r="C18" s="21">
        <f ca="1">+C15</f>
        <v>56348.357400000001</v>
      </c>
      <c r="D18" s="22">
        <f ca="1">+C16</f>
        <v>3.6500015695067325</v>
      </c>
      <c r="E18" s="23" t="s">
        <v>34</v>
      </c>
    </row>
    <row r="19" spans="1:18" ht="13.5" thickTop="1">
      <c r="A19" s="27" t="s">
        <v>35</v>
      </c>
      <c r="E19" s="28">
        <v>21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9" t="s">
        <v>40</v>
      </c>
    </row>
    <row r="21" spans="1:18">
      <c r="A21" s="30" t="s">
        <v>43</v>
      </c>
      <c r="C21" s="10">
        <f>+C$7</f>
        <v>53092.555999999997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38074.055999999997</v>
      </c>
    </row>
    <row r="22" spans="1:18">
      <c r="A22" s="32" t="s">
        <v>44</v>
      </c>
      <c r="B22" s="33" t="s">
        <v>45</v>
      </c>
      <c r="C22" s="34">
        <v>56348.357400000001</v>
      </c>
      <c r="D22" s="34">
        <v>1.1000000000000001E-3</v>
      </c>
      <c r="E22">
        <f>+(C22-C$7)/C$8</f>
        <v>892.00795951965722</v>
      </c>
      <c r="F22">
        <f>ROUND(2*E22,0)/2</f>
        <v>892</v>
      </c>
      <c r="G22">
        <f>+C22-(C$7+F22*C$8)</f>
        <v>2.9052000005322043E-2</v>
      </c>
      <c r="I22">
        <f>+G22</f>
        <v>2.9052000005322043E-2</v>
      </c>
      <c r="O22">
        <f ca="1">+C$11+C$12*$F22</f>
        <v>2.9052000005322043E-2</v>
      </c>
      <c r="Q22" s="2">
        <f>+C22-15018.5</f>
        <v>41329.857400000001</v>
      </c>
    </row>
    <row r="23" spans="1:18">
      <c r="C23" s="10"/>
      <c r="D23" s="10"/>
      <c r="Q23" s="2"/>
    </row>
    <row r="24" spans="1:18">
      <c r="C24" s="10"/>
      <c r="D24" s="10"/>
      <c r="Q24" s="2"/>
    </row>
    <row r="25" spans="1:18">
      <c r="C25" s="10"/>
      <c r="D25" s="10"/>
      <c r="Q25" s="2"/>
    </row>
    <row r="26" spans="1:18">
      <c r="C26" s="10"/>
      <c r="D26" s="10"/>
      <c r="Q26" s="2"/>
    </row>
    <row r="27" spans="1:18">
      <c r="C27" s="10"/>
      <c r="D27" s="10"/>
      <c r="Q27" s="2"/>
    </row>
    <row r="28" spans="1:18">
      <c r="C28" s="10"/>
      <c r="D28" s="10"/>
      <c r="Q28" s="2"/>
    </row>
    <row r="29" spans="1:18">
      <c r="C29" s="10"/>
      <c r="D29" s="10"/>
      <c r="Q29" s="2"/>
    </row>
    <row r="30" spans="1:18">
      <c r="C30" s="10"/>
      <c r="D30" s="10"/>
      <c r="Q30" s="2"/>
    </row>
    <row r="31" spans="1:18">
      <c r="C31" s="10"/>
      <c r="D31" s="10"/>
      <c r="Q31" s="2"/>
    </row>
    <row r="32" spans="1:18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2024-01-29T03:40:05Z</dcterms:modified>
</cp:coreProperties>
</file>