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4D38652B-2DB2-40A5-8B13-B439492CBB12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4" i="1" l="1"/>
  <c r="F24" i="1"/>
  <c r="G24" i="1"/>
  <c r="K24" i="1"/>
  <c r="Q24" i="1"/>
  <c r="E23" i="1"/>
  <c r="F23" i="1"/>
  <c r="G23" i="1"/>
  <c r="K23" i="1"/>
  <c r="D9" i="1"/>
  <c r="C9" i="1"/>
  <c r="E21" i="1"/>
  <c r="F21" i="1"/>
  <c r="G21" i="1"/>
  <c r="I21" i="1"/>
  <c r="E22" i="1"/>
  <c r="F22" i="1"/>
  <c r="G22" i="1"/>
  <c r="K22" i="1"/>
  <c r="Q23" i="1"/>
  <c r="Q22" i="1"/>
  <c r="F16" i="1"/>
  <c r="C17" i="1"/>
  <c r="Q21" i="1"/>
  <c r="C11" i="1"/>
  <c r="C12" i="1"/>
  <c r="C16" i="1" l="1"/>
  <c r="D18" i="1" s="1"/>
  <c r="O22" i="1"/>
  <c r="O23" i="1"/>
  <c r="O21" i="1"/>
  <c r="O24" i="1"/>
  <c r="C15" i="1"/>
  <c r="F17" i="1"/>
  <c r="C18" i="1" l="1"/>
  <c r="F18" i="1"/>
  <c r="F19" i="1" s="1"/>
</calcChain>
</file>

<file path=xl/sharedStrings.xml><?xml version="1.0" encoding="utf-8"?>
<sst xmlns="http://schemas.openxmlformats.org/spreadsheetml/2006/main" count="53" uniqueCount="47">
  <si>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</si>
  <si>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</si>
  <si>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</si>
  <si>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</si>
  <si>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</si>
  <si>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</si>
  <si>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</si>
  <si>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</si>
  <si>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</si>
  <si>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</si>
  <si>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</si>
  <si>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</si>
  <si>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</si>
  <si>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</si>
  <si>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</si>
  <si>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</si>
  <si>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</si>
  <si>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</si>
  <si>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</si>
  <si>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</si>
  <si>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</si>
  <si>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</si>
  <si>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</si>
  <si>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</si>
  <si>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</si>
  <si>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</si>
  <si>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</si>
  <si>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</si>
  <si>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</si>
  <si>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</si>
  <si>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</si>
  <si>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Add cycle</t>
  </si>
  <si>
    <t>Old Cycle</t>
  </si>
  <si>
    <t>New Cycle</t>
  </si>
  <si>
    <t>not avail.</t>
  </si>
  <si>
    <t>LL Cnc / GSC 1396-1497</t>
  </si>
  <si>
    <t>BRNO</t>
  </si>
  <si>
    <t>IBVS 5992</t>
  </si>
  <si>
    <t>I</t>
  </si>
  <si>
    <t>EA</t>
  </si>
  <si>
    <t>OEJV 0211</t>
  </si>
  <si>
    <t>pg</t>
  </si>
  <si>
    <t>vis</t>
  </si>
  <si>
    <t>CCD</t>
  </si>
  <si>
    <t>BAD?</t>
  </si>
  <si>
    <t>JAVSO 49, 106</t>
  </si>
  <si>
    <t>S3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</si>
</sst>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8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9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0"/>
    <xf numFmtId="0" fontId="6" fillId="0" borderId="2" applyNumberFormat="0" applyFont="0" applyFill="0" applyAlignment="0" applyProtection="0"/>
  </cellStyleXfs>
  <cellXfs count="40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 applyAlignme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4" fillId="0" borderId="1" xfId="0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6" fillId="0" borderId="0" xfId="7" applyFont="1"/>
    <xf numFmtId="0" fontId="16" fillId="0" borderId="0" xfId="7" applyFont="1" applyAlignment="1">
      <alignment horizontal="center"/>
    </xf>
    <xf numFmtId="0" fontId="16" fillId="0" borderId="0" xfId="7" applyFont="1" applyAlignment="1">
      <alignment horizontal="left"/>
    </xf>
    <xf numFmtId="0" fontId="16" fillId="0" borderId="0" xfId="0" applyFont="1" applyAlignment="1"/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0" fillId="0" borderId="0" xfId="0" applyAlignment="1">
      <alignment horizontal="right"/>
    </xf>
    <xf numFmtId="0" fontId="11" fillId="0" borderId="0" xfId="0" applyFont="1" applyAlignment="1">
      <alignment horizontal="right"/>
    </xf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Normal_A" xfId="7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LL Cnc - O-C Diagr.</a:t>
            </a:r>
          </a:p>
        </c:rich>
      </c:tx>
      <c:layout>
        <c:manualLayout>
          <c:xMode val="edge"/>
          <c:yMode val="edge"/>
          <c:x val="0.38646616541353385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150375939849624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5.0000000000000001E-4</c:v>
                  </c:pt>
                  <c:pt idx="2">
                    <c:v>5.9999999999999995E-4</c:v>
                  </c:pt>
                  <c:pt idx="3">
                    <c:v>8.5000000000000006E-5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5.0000000000000001E-4</c:v>
                  </c:pt>
                  <c:pt idx="2">
                    <c:v>5.9999999999999995E-4</c:v>
                  </c:pt>
                  <c:pt idx="3">
                    <c:v>8.5000000000000006E-5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848</c:v>
                </c:pt>
                <c:pt idx="2">
                  <c:v>2564</c:v>
                </c:pt>
                <c:pt idx="3">
                  <c:v>3345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F8C-4A55-8B39-27DCDE0377F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5.9999999999999995E-4</c:v>
                  </c:pt>
                  <c:pt idx="3">
                    <c:v>8.5000000000000006E-5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5.9999999999999995E-4</c:v>
                  </c:pt>
                  <c:pt idx="3">
                    <c:v>8.5000000000000006E-5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848</c:v>
                </c:pt>
                <c:pt idx="2">
                  <c:v>2564</c:v>
                </c:pt>
                <c:pt idx="3">
                  <c:v>3345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F8C-4A55-8B39-27DCDE0377F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5.9999999999999995E-4</c:v>
                  </c:pt>
                  <c:pt idx="3">
                    <c:v>8.5000000000000006E-5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5.9999999999999995E-4</c:v>
                  </c:pt>
                  <c:pt idx="3">
                    <c:v>8.5000000000000006E-5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848</c:v>
                </c:pt>
                <c:pt idx="2">
                  <c:v>2564</c:v>
                </c:pt>
                <c:pt idx="3">
                  <c:v>3345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F8C-4A55-8B39-27DCDE0377F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5.9999999999999995E-4</c:v>
                  </c:pt>
                  <c:pt idx="3">
                    <c:v>8.5000000000000006E-5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5.9999999999999995E-4</c:v>
                  </c:pt>
                  <c:pt idx="3">
                    <c:v>8.5000000000000006E-5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848</c:v>
                </c:pt>
                <c:pt idx="2">
                  <c:v>2564</c:v>
                </c:pt>
                <c:pt idx="3">
                  <c:v>3345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5.7799999995040707E-3</c:v>
                </c:pt>
                <c:pt idx="2">
                  <c:v>2.2489999813842587E-2</c:v>
                </c:pt>
                <c:pt idx="3">
                  <c:v>2.5224999997590203E-2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F8C-4A55-8B39-27DCDE0377F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5.9999999999999995E-4</c:v>
                  </c:pt>
                  <c:pt idx="3">
                    <c:v>8.5000000000000006E-5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5.9999999999999995E-4</c:v>
                  </c:pt>
                  <c:pt idx="3">
                    <c:v>8.5000000000000006E-5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848</c:v>
                </c:pt>
                <c:pt idx="2">
                  <c:v>2564</c:v>
                </c:pt>
                <c:pt idx="3">
                  <c:v>3345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F8C-4A55-8B39-27DCDE0377F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5.9999999999999995E-4</c:v>
                  </c:pt>
                  <c:pt idx="3">
                    <c:v>8.5000000000000006E-5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5.9999999999999995E-4</c:v>
                  </c:pt>
                  <c:pt idx="3">
                    <c:v>8.5000000000000006E-5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848</c:v>
                </c:pt>
                <c:pt idx="2">
                  <c:v>2564</c:v>
                </c:pt>
                <c:pt idx="3">
                  <c:v>3345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F8C-4A55-8B39-27DCDE0377F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5.9999999999999995E-4</c:v>
                  </c:pt>
                  <c:pt idx="3">
                    <c:v>8.5000000000000006E-5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5.9999999999999995E-4</c:v>
                  </c:pt>
                  <c:pt idx="3">
                    <c:v>8.5000000000000006E-5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848</c:v>
                </c:pt>
                <c:pt idx="2">
                  <c:v>2564</c:v>
                </c:pt>
                <c:pt idx="3">
                  <c:v>3345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3F8C-4A55-8B39-27DCDE0377F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848</c:v>
                </c:pt>
                <c:pt idx="2">
                  <c:v>2564</c:v>
                </c:pt>
                <c:pt idx="3">
                  <c:v>3345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-1.4820736575867251E-4</c:v>
                </c:pt>
                <c:pt idx="1">
                  <c:v>6.6397871916377875E-3</c:v>
                </c:pt>
                <c:pt idx="2">
                  <c:v>2.0375870517690055E-2</c:v>
                </c:pt>
                <c:pt idx="3">
                  <c:v>2.6627549467367694E-2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3F8C-4A55-8B39-27DCDE0377F7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848</c:v>
                </c:pt>
                <c:pt idx="2">
                  <c:v>2564</c:v>
                </c:pt>
                <c:pt idx="3">
                  <c:v>3345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3F8C-4A55-8B39-27DCDE0377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08079624"/>
        <c:axId val="1"/>
      </c:scatterChart>
      <c:valAx>
        <c:axId val="100807962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8270676691729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0807962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503759398496242"/>
          <c:y val="0.92375366568914952"/>
          <c:w val="0.72330827067669157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0</xdr:row>
      <xdr:rowOff>0</xdr:rowOff>
    </xdr:from>
    <xdr:to>
      <xdr:col>17</xdr:col>
      <xdr:colOff>85725</xdr:colOff>
      <xdr:row>19</xdr:row>
      <xdr:rowOff>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EC4BD3CD-7FD0-E2E1-A6CD-9AD889A35A7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K20" sqref="K20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9.5703125" customWidth="1"/>
    <col min="6" max="6" width="15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6" ht="20.25" x14ac:dyDescent="0.3">
      <c r="A1" s="1" t="s">
        <v>35</v>
      </c>
    </row>
    <row r="2" spans="1:6" x14ac:dyDescent="0.2">
      <c r="A2" t="s">
        <v>21</v>
      </c>
      <c r="B2" t="s">
        <v>39</v>
      </c>
      <c r="C2" s="3"/>
      <c r="D2" s="3"/>
    </row>
    <row r="3" spans="1:6" ht="13.5" thickBot="1" x14ac:dyDescent="0.25"/>
    <row r="4" spans="1:6" ht="14.25" thickTop="1" thickBot="1" x14ac:dyDescent="0.25">
      <c r="A4" s="5" t="s">
        <v>0</v>
      </c>
      <c r="C4" s="27" t="s">
        <v>34</v>
      </c>
      <c r="D4" s="28" t="s">
        <v>34</v>
      </c>
    </row>
    <row r="5" spans="1:6" ht="13.5" thickTop="1" x14ac:dyDescent="0.2">
      <c r="A5" s="9" t="s">
        <v>26</v>
      </c>
      <c r="B5" s="10"/>
      <c r="C5" s="11">
        <v>-9.5</v>
      </c>
      <c r="D5" s="10" t="s">
        <v>27</v>
      </c>
      <c r="E5" s="10"/>
    </row>
    <row r="6" spans="1:6" x14ac:dyDescent="0.2">
      <c r="A6" s="5" t="s">
        <v>1</v>
      </c>
    </row>
    <row r="7" spans="1:6" x14ac:dyDescent="0.2">
      <c r="A7" t="s">
        <v>2</v>
      </c>
      <c r="C7" s="38">
        <v>54443.826000000001</v>
      </c>
      <c r="D7" s="29" t="s">
        <v>36</v>
      </c>
    </row>
    <row r="8" spans="1:6" x14ac:dyDescent="0.2">
      <c r="A8" t="s">
        <v>3</v>
      </c>
      <c r="C8" s="39">
        <v>1.3243400000000001</v>
      </c>
      <c r="D8" s="29" t="s">
        <v>36</v>
      </c>
    </row>
    <row r="9" spans="1:6" x14ac:dyDescent="0.2">
      <c r="A9" s="24" t="s">
        <v>30</v>
      </c>
      <c r="B9" s="25">
        <v>21</v>
      </c>
      <c r="C9" s="22" t="str">
        <f>"F"&amp;B9</f>
        <v>F21</v>
      </c>
      <c r="D9" s="23" t="str">
        <f>"G"&amp;B9</f>
        <v>G21</v>
      </c>
    </row>
    <row r="10" spans="1:6" x14ac:dyDescent="0.2">
      <c r="A10" s="10"/>
      <c r="B10" s="10"/>
      <c r="E10" s="10"/>
    </row>
    <row r="11" spans="1:6" x14ac:dyDescent="0.2">
      <c r="A11" s="10" t="s">
        <v>15</v>
      </c>
      <c r="B11" s="10"/>
      <c r="C11" s="21">
        <f ca="1">INTERCEPT(INDIRECT($D$9):G992,INDIRECT($C$9):F992)</f>
        <v>-1.4820736575867251E-4</v>
      </c>
      <c r="D11" s="3"/>
      <c r="E11" s="10"/>
    </row>
    <row r="12" spans="1:6" x14ac:dyDescent="0.2">
      <c r="A12" s="10" t="s">
        <v>16</v>
      </c>
      <c r="B12" s="10"/>
      <c r="C12" s="21">
        <f ca="1">SLOPE(INDIRECT($D$9):G992,INDIRECT($C$9):F992)</f>
        <v>8.0047105629675231E-6</v>
      </c>
      <c r="D12" s="3"/>
      <c r="E12" s="10"/>
    </row>
    <row r="13" spans="1:6" x14ac:dyDescent="0.2">
      <c r="A13" s="10" t="s">
        <v>18</v>
      </c>
      <c r="B13" s="10"/>
      <c r="C13" s="3" t="s">
        <v>13</v>
      </c>
    </row>
    <row r="14" spans="1:6" x14ac:dyDescent="0.2">
      <c r="A14" s="10"/>
      <c r="B14" s="10"/>
      <c r="C14" s="10"/>
    </row>
    <row r="15" spans="1:6" x14ac:dyDescent="0.2">
      <c r="A15" s="12" t="s">
        <v>17</v>
      </c>
      <c r="B15" s="10"/>
      <c r="C15" s="13">
        <f ca="1">(C7+C11)+(C8+C12)*INT(MAX(F21:F3533))</f>
        <v>58873.769927549467</v>
      </c>
      <c r="E15" s="14" t="s">
        <v>31</v>
      </c>
      <c r="F15" s="11">
        <v>1</v>
      </c>
    </row>
    <row r="16" spans="1:6" x14ac:dyDescent="0.2">
      <c r="A16" s="16" t="s">
        <v>4</v>
      </c>
      <c r="B16" s="10"/>
      <c r="C16" s="17">
        <f ca="1">+C8+C12</f>
        <v>1.3243480047105631</v>
      </c>
      <c r="E16" s="14" t="s">
        <v>28</v>
      </c>
      <c r="F16" s="15">
        <f ca="1">NOW()+15018.5+$C$5/24</f>
        <v>60338.70693148148</v>
      </c>
    </row>
    <row r="17" spans="1:21" ht="13.5" thickBot="1" x14ac:dyDescent="0.25">
      <c r="A17" s="14" t="s">
        <v>25</v>
      </c>
      <c r="B17" s="10"/>
      <c r="C17" s="10">
        <f>COUNT(C21:C2191)</f>
        <v>4</v>
      </c>
      <c r="E17" s="14" t="s">
        <v>32</v>
      </c>
      <c r="F17" s="15">
        <f ca="1">ROUND(2*(F16-$C$7)/$C$8,0)/2+F15</f>
        <v>4452</v>
      </c>
    </row>
    <row r="18" spans="1:21" ht="14.25" thickTop="1" thickBot="1" x14ac:dyDescent="0.25">
      <c r="A18" s="16" t="s">
        <v>5</v>
      </c>
      <c r="B18" s="10"/>
      <c r="C18" s="19">
        <f ca="1">+C15</f>
        <v>58873.769927549467</v>
      </c>
      <c r="D18" s="20">
        <f ca="1">+C16</f>
        <v>1.3243480047105631</v>
      </c>
      <c r="E18" s="14" t="s">
        <v>33</v>
      </c>
      <c r="F18" s="23">
        <f ca="1">ROUND(2*(F16-$C$15)/$C$16,0)/2+F15</f>
        <v>1107</v>
      </c>
    </row>
    <row r="19" spans="1:21" ht="13.5" thickTop="1" x14ac:dyDescent="0.2">
      <c r="E19" s="14" t="s">
        <v>29</v>
      </c>
      <c r="F19" s="18">
        <f ca="1">+$C$15+$C$16*F18-15018.5-$C$5/24</f>
        <v>45321.719002097394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41</v>
      </c>
      <c r="I20" s="7" t="s">
        <v>42</v>
      </c>
      <c r="J20" s="7" t="s">
        <v>46</v>
      </c>
      <c r="K20" s="7" t="s">
        <v>43</v>
      </c>
      <c r="L20" s="7" t="s">
        <v>22</v>
      </c>
      <c r="M20" s="7" t="s">
        <v>23</v>
      </c>
      <c r="N20" s="7" t="s">
        <v>24</v>
      </c>
      <c r="O20" s="7" t="s">
        <v>20</v>
      </c>
      <c r="P20" s="6" t="s">
        <v>19</v>
      </c>
      <c r="Q20" s="4" t="s">
        <v>14</v>
      </c>
      <c r="U20" s="26" t="s">
        <v>44</v>
      </c>
    </row>
    <row r="21" spans="1:21" x14ac:dyDescent="0.2">
      <c r="A21" t="s">
        <v>36</v>
      </c>
      <c r="C21" s="8">
        <v>54443.826000000001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-1.4820736575867251E-4</v>
      </c>
      <c r="Q21" s="2">
        <f>+C21-15018.5</f>
        <v>39425.326000000001</v>
      </c>
    </row>
    <row r="22" spans="1:21" x14ac:dyDescent="0.2">
      <c r="A22" s="30" t="s">
        <v>37</v>
      </c>
      <c r="B22" s="31" t="s">
        <v>38</v>
      </c>
      <c r="C22" s="30">
        <v>55566.872100000001</v>
      </c>
      <c r="D22" s="30">
        <v>5.0000000000000001E-4</v>
      </c>
      <c r="E22">
        <f>+(C22-C$7)/C$8</f>
        <v>848.00436443813487</v>
      </c>
      <c r="F22">
        <f>ROUND(2*E22,0)/2</f>
        <v>848</v>
      </c>
      <c r="G22">
        <f>+C22-(C$7+F22*C$8)</f>
        <v>5.7799999995040707E-3</v>
      </c>
      <c r="K22">
        <f>+G22</f>
        <v>5.7799999995040707E-3</v>
      </c>
      <c r="O22">
        <f ca="1">+C$11+C$12*$F22</f>
        <v>6.6397871916377875E-3</v>
      </c>
      <c r="Q22" s="2">
        <f>+C22-15018.5</f>
        <v>40548.372100000001</v>
      </c>
    </row>
    <row r="23" spans="1:21" x14ac:dyDescent="0.2">
      <c r="A23" s="32" t="s">
        <v>40</v>
      </c>
      <c r="B23" s="33" t="s">
        <v>38</v>
      </c>
      <c r="C23" s="34">
        <v>57839.456249999814</v>
      </c>
      <c r="D23" s="34">
        <v>5.9999999999999995E-4</v>
      </c>
      <c r="E23">
        <f>+(C23-C$7)/C$8</f>
        <v>2564.0169820437445</v>
      </c>
      <c r="F23">
        <f>ROUND(2*E23,0)/2</f>
        <v>2564</v>
      </c>
      <c r="G23">
        <f>+C23-(C$7+F23*C$8)</f>
        <v>2.2489999813842587E-2</v>
      </c>
      <c r="K23">
        <f>+G23</f>
        <v>2.2489999813842587E-2</v>
      </c>
      <c r="O23">
        <f ca="1">+C$11+C$12*$F23</f>
        <v>2.0375870517690055E-2</v>
      </c>
      <c r="Q23" s="2">
        <f>+C23-15018.5</f>
        <v>42820.956249999814</v>
      </c>
    </row>
    <row r="24" spans="1:21" x14ac:dyDescent="0.2">
      <c r="A24" s="35" t="s">
        <v>45</v>
      </c>
      <c r="B24" s="36" t="s">
        <v>38</v>
      </c>
      <c r="C24" s="37">
        <v>58873.768524999999</v>
      </c>
      <c r="D24" s="37">
        <v>8.5000000000000006E-5</v>
      </c>
      <c r="E24">
        <f>+(C24-C$7)/C$8</f>
        <v>3345.0190472235213</v>
      </c>
      <c r="F24">
        <f>ROUND(2*E24,0)/2</f>
        <v>3345</v>
      </c>
      <c r="G24">
        <f>+C24-(C$7+F24*C$8)</f>
        <v>2.5224999997590203E-2</v>
      </c>
      <c r="K24">
        <f>+G24</f>
        <v>2.5224999997590203E-2</v>
      </c>
      <c r="O24">
        <f ca="1">+C$11+C$12*$F24</f>
        <v>2.6627549467367694E-2</v>
      </c>
      <c r="Q24" s="2">
        <f>+C24-15018.5</f>
        <v>43855.268524999999</v>
      </c>
    </row>
    <row r="25" spans="1:21" x14ac:dyDescent="0.2">
      <c r="C25" s="8"/>
      <c r="D25" s="8"/>
      <c r="Q25" s="2"/>
    </row>
    <row r="26" spans="1:21" x14ac:dyDescent="0.2">
      <c r="C26" s="8"/>
      <c r="D26" s="8"/>
      <c r="Q26" s="2"/>
    </row>
    <row r="27" spans="1:21" x14ac:dyDescent="0.2">
      <c r="C27" s="8"/>
      <c r="D27" s="8"/>
      <c r="Q27" s="2"/>
    </row>
    <row r="28" spans="1:21" x14ac:dyDescent="0.2">
      <c r="C28" s="8"/>
      <c r="D28" s="8"/>
      <c r="Q28" s="2"/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rotectedRanges>
    <protectedRange sqref="A23:D23" name="Range1"/>
  </protectedRanges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2024-01-29T03:57:58Z</dcterms:modified>
</cp:coreProperties>
</file>