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4630265-C468-4991-9AC4-7235DF72453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Q22" i="1"/>
  <c r="Q23" i="1"/>
  <c r="Q24" i="1"/>
  <c r="Q25" i="1"/>
  <c r="Q26" i="1"/>
  <c r="F11" i="1"/>
  <c r="C21" i="1"/>
  <c r="E21" i="1"/>
  <c r="F21" i="1"/>
  <c r="A21" i="1"/>
  <c r="H20" i="1"/>
  <c r="G11" i="1"/>
  <c r="E14" i="1"/>
  <c r="E15" i="1" s="1"/>
  <c r="C17" i="1"/>
  <c r="G21" i="1"/>
  <c r="Q21" i="1"/>
  <c r="H21" i="1"/>
  <c r="C11" i="1"/>
  <c r="C12" i="1" l="1"/>
  <c r="C16" i="1" l="1"/>
  <c r="D18" i="1" s="1"/>
  <c r="C15" i="1"/>
  <c r="O24" i="1"/>
  <c r="S24" i="1" s="1"/>
  <c r="O21" i="1"/>
  <c r="S21" i="1" s="1"/>
  <c r="O22" i="1"/>
  <c r="S22" i="1" s="1"/>
  <c r="O25" i="1"/>
  <c r="S25" i="1" s="1"/>
  <c r="O26" i="1"/>
  <c r="S26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<sst xmlns="http://schemas.openxmlformats.org/spreadsheetml/2006/main" count="63" uniqueCount="52">
  <si>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</si>
  <si>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</si>
  <si>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</si>
  <si>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</si>
  <si>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</si>
  <si>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</si>
  <si>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</si>
  <si>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</si>
  <si>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</si>
  <si>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</si>
  <si>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</si>
  <si>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</si>
  <si>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</si>
  <si>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</si>
  <si>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</si>
  <si>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</si>
  <si>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</si>
  <si>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</si>
  <si>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</si>
  <si>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</si>
  <si>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</si>
  <si>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</si>
  <si>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</si>
  <si>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</si>
  <si>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</si>
  <si>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</si>
  <si>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</si>
  <si>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</si>
  <si>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</si>
  <si>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</si>
  <si>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</si>
  <si>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</si>
  <si>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</si>
  <si>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</si>
  <si>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</si>
  <si>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</si>
  <si>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</si>
  <si>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</si>
  <si>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</si>
  <si>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</si>
  <si>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</si>
  <si>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G1398-2218</t>
  </si>
  <si>
    <t>G1398-2218_Cnc.xls</t>
  </si>
  <si>
    <t>EW</t>
  </si>
  <si>
    <t>Cnc</t>
  </si>
  <si>
    <t>VSX</t>
  </si>
  <si>
    <t>OEJV 0160</t>
  </si>
  <si>
    <t>I</t>
  </si>
  <si>
    <t>II</t>
  </si>
  <si>
    <t>OEJV</t>
  </si>
  <si>
    <t>CCD</t>
  </si>
  <si>
    <t>PQ Cnc / GSC 1398-2218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</si>
</sst>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0" fillId="2" borderId="0" xfId="0" applyFill="1">
      <alignment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right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PQ Cnc - O-C Diagr.</a:t>
            </a:r>
          </a:p>
        </c:rich>
      </c:tx>
      <c:layout>
        <c:manualLayout>
          <c:xMode val="edge"/>
          <c:yMode val="edge"/>
          <c:x val="0.34314551406880589"/>
          <c:y val="3.5190586071000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4951.5</c:v>
                </c:pt>
                <c:pt idx="3">
                  <c:v>4982</c:v>
                </c:pt>
                <c:pt idx="4">
                  <c:v>4982</c:v>
                </c:pt>
                <c:pt idx="5">
                  <c:v>6680.5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D5-44B7-B543-C512E5F8C44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4951.5</c:v>
                </c:pt>
                <c:pt idx="3">
                  <c:v>4982</c:v>
                </c:pt>
                <c:pt idx="4">
                  <c:v>4982</c:v>
                </c:pt>
                <c:pt idx="5">
                  <c:v>6680.5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-1.6382000001613051E-2</c:v>
                </c:pt>
                <c:pt idx="2">
                  <c:v>-1.2952999997651204E-2</c:v>
                </c:pt>
                <c:pt idx="3">
                  <c:v>-1.5764000003400724E-2</c:v>
                </c:pt>
                <c:pt idx="4">
                  <c:v>-1.5343999999458902E-2</c:v>
                </c:pt>
                <c:pt idx="5">
                  <c:v>-1.4931000005162787E-2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D5-44B7-B543-C512E5F8C44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4951.5</c:v>
                </c:pt>
                <c:pt idx="3">
                  <c:v>4982</c:v>
                </c:pt>
                <c:pt idx="4">
                  <c:v>4982</c:v>
                </c:pt>
                <c:pt idx="5">
                  <c:v>6680.5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D5-44B7-B543-C512E5F8C44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4951.5</c:v>
                </c:pt>
                <c:pt idx="3">
                  <c:v>4982</c:v>
                </c:pt>
                <c:pt idx="4">
                  <c:v>4982</c:v>
                </c:pt>
                <c:pt idx="5">
                  <c:v>6680.5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D5-44B7-B543-C512E5F8C44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4951.5</c:v>
                </c:pt>
                <c:pt idx="3">
                  <c:v>4982</c:v>
                </c:pt>
                <c:pt idx="4">
                  <c:v>4982</c:v>
                </c:pt>
                <c:pt idx="5">
                  <c:v>6680.5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D5-44B7-B543-C512E5F8C44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4951.5</c:v>
                </c:pt>
                <c:pt idx="3">
                  <c:v>4982</c:v>
                </c:pt>
                <c:pt idx="4">
                  <c:v>4982</c:v>
                </c:pt>
                <c:pt idx="5">
                  <c:v>6680.5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D5-44B7-B543-C512E5F8C44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4951.5</c:v>
                </c:pt>
                <c:pt idx="3">
                  <c:v>4982</c:v>
                </c:pt>
                <c:pt idx="4">
                  <c:v>4982</c:v>
                </c:pt>
                <c:pt idx="5">
                  <c:v>6680.5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D5-44B7-B543-C512E5F8C44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4951.5</c:v>
                </c:pt>
                <c:pt idx="3">
                  <c:v>4982</c:v>
                </c:pt>
                <c:pt idx="4">
                  <c:v>4982</c:v>
                </c:pt>
                <c:pt idx="5">
                  <c:v>6680.5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-1.1993540373155913E-3</c:v>
                </c:pt>
                <c:pt idx="1">
                  <c:v>-1.385174030763567E-2</c:v>
                </c:pt>
                <c:pt idx="2">
                  <c:v>-1.3930158877285085E-2</c:v>
                </c:pt>
                <c:pt idx="3">
                  <c:v>-1.4008577446934498E-2</c:v>
                </c:pt>
                <c:pt idx="4">
                  <c:v>-1.4008577446934498E-2</c:v>
                </c:pt>
                <c:pt idx="5">
                  <c:v>-1.8375591891181327E-2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D5-44B7-B543-C512E5F8C44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4951.5</c:v>
                </c:pt>
                <c:pt idx="3">
                  <c:v>4982</c:v>
                </c:pt>
                <c:pt idx="4">
                  <c:v>4982</c:v>
                </c:pt>
                <c:pt idx="5">
                  <c:v>6680.5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D5-44B7-B543-C512E5F8C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484896"/>
        <c:axId val="1"/>
      </c:scatterChart>
      <c:valAx>
        <c:axId val="781484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1484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0</xdr:row>
      <xdr:rowOff>47625</xdr:rowOff>
    </xdr:from>
    <xdr:to>
      <xdr:col>17</xdr:col>
      <xdr:colOff>361950</xdr:colOff>
      <xdr:row>18</xdr:row>
      <xdr:rowOff>123825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C23C2C3-3A0A-1A21-FB8F-7EBAB25DD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51</v>
      </c>
      <c r="E1" t="s">
        <v>42</v>
      </c>
    </row>
    <row r="2" spans="1:7" x14ac:dyDescent="0.2">
      <c r="A2" t="s">
        <v>23</v>
      </c>
      <c r="B2" t="s">
        <v>43</v>
      </c>
      <c r="C2" s="30" t="s">
        <v>40</v>
      </c>
      <c r="D2" s="2" t="s">
        <v>44</v>
      </c>
      <c r="E2" s="31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39</v>
      </c>
      <c r="D4" s="28" t="s">
        <v>39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53343.824000000001</v>
      </c>
      <c r="D7" s="29" t="s">
        <v>45</v>
      </c>
    </row>
    <row r="8" spans="1:7" x14ac:dyDescent="0.2">
      <c r="A8" t="s">
        <v>3</v>
      </c>
      <c r="C8" s="35">
        <v>0.45858199999999999</v>
      </c>
      <c r="D8" s="29" t="s">
        <v>45</v>
      </c>
    </row>
    <row r="9" spans="1:7" x14ac:dyDescent="0.2">
      <c r="A9" s="8" t="s">
        <v>29</v>
      </c>
      <c r="B9" s="9"/>
      <c r="C9" s="10">
        <v>8</v>
      </c>
      <c r="D9" s="9" t="s">
        <v>30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-1.1993540373155913E-3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-2.5711006442430562E-6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36</v>
      </c>
      <c r="E13" s="10">
        <v>1</v>
      </c>
    </row>
    <row r="14" spans="1:7" x14ac:dyDescent="0.2">
      <c r="A14" s="9"/>
      <c r="B14" s="9"/>
      <c r="C14" s="9"/>
      <c r="D14" s="13" t="s">
        <v>31</v>
      </c>
      <c r="E14" s="14">
        <f ca="1">NOW()+15018.5+$C$9/24</f>
        <v>60339.451588888893</v>
      </c>
    </row>
    <row r="15" spans="1:7" x14ac:dyDescent="0.2">
      <c r="A15" s="11" t="s">
        <v>17</v>
      </c>
      <c r="B15" s="9"/>
      <c r="C15" s="12">
        <f ca="1">(C7+C11)+(C8+C12)*INT(MAX(F21:F3533))</f>
        <v>56407.133385693654</v>
      </c>
      <c r="D15" s="13" t="s">
        <v>37</v>
      </c>
      <c r="E15" s="14">
        <f ca="1">ROUND(2*(E14-$C$7)/$C$8,0)/2+E13</f>
        <v>15256</v>
      </c>
    </row>
    <row r="16" spans="1:7" x14ac:dyDescent="0.2">
      <c r="A16" s="15" t="s">
        <v>4</v>
      </c>
      <c r="B16" s="9"/>
      <c r="C16" s="16">
        <f ca="1">+C8+C12</f>
        <v>0.45857942889935577</v>
      </c>
      <c r="D16" s="13" t="s">
        <v>38</v>
      </c>
      <c r="E16" s="23">
        <f ca="1">ROUND(2*(E14-$C$15)/$C$16,0)/2+E13</f>
        <v>8576</v>
      </c>
    </row>
    <row r="17" spans="1:19" ht="13.5" thickBot="1" x14ac:dyDescent="0.25">
      <c r="A17" s="13" t="s">
        <v>28</v>
      </c>
      <c r="B17" s="9"/>
      <c r="C17" s="9">
        <f>COUNT(C21:C2191)</f>
        <v>6</v>
      </c>
      <c r="D17" s="13" t="s">
        <v>32</v>
      </c>
      <c r="E17" s="17">
        <f ca="1">+$C$15+$C$16*E16-15018.5-$C$9/24</f>
        <v>45321.077234601195</v>
      </c>
    </row>
    <row r="18" spans="1:19" ht="14.25" thickTop="1" thickBot="1" x14ac:dyDescent="0.25">
      <c r="A18" s="15" t="s">
        <v>5</v>
      </c>
      <c r="B18" s="9"/>
      <c r="C18" s="18">
        <f ca="1">+C15</f>
        <v>56407.133385693654</v>
      </c>
      <c r="D18" s="19">
        <f ca="1">+C16</f>
        <v>0.45857942889935577</v>
      </c>
      <c r="E18" s="20" t="s">
        <v>33</v>
      </c>
    </row>
    <row r="19" spans="1:19" ht="13.5" thickTop="1" x14ac:dyDescent="0.2">
      <c r="A19" s="24" t="s">
        <v>34</v>
      </c>
      <c r="E19" s="25">
        <v>21</v>
      </c>
      <c r="S19">
        <f ca="1">SQRT(SUM(S21:S50)/(COUNT(S21:S50)-1))</f>
        <v>2.2594503184892134E-3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49</v>
      </c>
      <c r="J20" s="6" t="s">
        <v>50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35</v>
      </c>
    </row>
    <row r="21" spans="1:19" x14ac:dyDescent="0.2">
      <c r="A21" t="str">
        <f>D7</f>
        <v>VSX</v>
      </c>
      <c r="C21" s="7">
        <f>C$7</f>
        <v>53343.824000000001</v>
      </c>
      <c r="D21" s="7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-1.1993540373155913E-3</v>
      </c>
      <c r="Q21" s="1">
        <f t="shared" ref="Q21:Q26" si="4">+C21-15018.5</f>
        <v>38325.324000000001</v>
      </c>
      <c r="S21">
        <f t="shared" ref="S21:S26" ca="1" si="5">+(O21-G21)^2</f>
        <v>1.4384501068252086E-6</v>
      </c>
    </row>
    <row r="22" spans="1:19" x14ac:dyDescent="0.2">
      <c r="A22" s="32" t="s">
        <v>46</v>
      </c>
      <c r="B22" s="33" t="s">
        <v>47</v>
      </c>
      <c r="C22" s="34">
        <v>55600.48964</v>
      </c>
      <c r="D22" s="34">
        <v>2.9999999999999997E-4</v>
      </c>
      <c r="E22">
        <f t="shared" si="0"/>
        <v>4920.9642768359845</v>
      </c>
      <c r="F22">
        <f t="shared" si="1"/>
        <v>4921</v>
      </c>
      <c r="G22">
        <f t="shared" si="2"/>
        <v>-1.6382000001613051E-2</v>
      </c>
      <c r="I22">
        <f>+G22</f>
        <v>-1.6382000001613051E-2</v>
      </c>
      <c r="O22">
        <f t="shared" ca="1" si="3"/>
        <v>-1.385174030763567E-2</v>
      </c>
      <c r="Q22" s="1">
        <f t="shared" si="4"/>
        <v>40581.98964</v>
      </c>
      <c r="S22">
        <f t="shared" ca="1" si="5"/>
        <v>6.4022141189665087E-6</v>
      </c>
    </row>
    <row r="23" spans="1:19" x14ac:dyDescent="0.2">
      <c r="A23" s="32" t="s">
        <v>46</v>
      </c>
      <c r="B23" s="33" t="s">
        <v>48</v>
      </c>
      <c r="C23" s="34">
        <v>55614.47982</v>
      </c>
      <c r="D23" s="34">
        <v>2.0000000000000001E-4</v>
      </c>
      <c r="E23">
        <f t="shared" si="0"/>
        <v>4951.471754233703</v>
      </c>
      <c r="F23">
        <f t="shared" si="1"/>
        <v>4951.5</v>
      </c>
      <c r="G23">
        <f t="shared" si="2"/>
        <v>-1.2952999997651204E-2</v>
      </c>
      <c r="I23">
        <f>+G23</f>
        <v>-1.2952999997651204E-2</v>
      </c>
      <c r="O23">
        <f t="shared" ca="1" si="3"/>
        <v>-1.3930158877285085E-2</v>
      </c>
      <c r="Q23" s="1">
        <f t="shared" si="4"/>
        <v>40595.97982</v>
      </c>
      <c r="S23">
        <f t="shared" ca="1" si="5"/>
        <v>9.5483947604733982E-7</v>
      </c>
    </row>
    <row r="24" spans="1:19" x14ac:dyDescent="0.2">
      <c r="A24" s="32" t="s">
        <v>46</v>
      </c>
      <c r="B24" s="33" t="s">
        <v>47</v>
      </c>
      <c r="C24" s="34">
        <v>55628.463759999999</v>
      </c>
      <c r="D24" s="34">
        <v>5.0000000000000001E-4</v>
      </c>
      <c r="E24">
        <f t="shared" si="0"/>
        <v>4981.9656244684666</v>
      </c>
      <c r="F24">
        <f t="shared" si="1"/>
        <v>4982</v>
      </c>
      <c r="G24">
        <f t="shared" si="2"/>
        <v>-1.5764000003400724E-2</v>
      </c>
      <c r="I24">
        <f>+G24</f>
        <v>-1.5764000003400724E-2</v>
      </c>
      <c r="O24">
        <f t="shared" ca="1" si="3"/>
        <v>-1.4008577446934498E-2</v>
      </c>
      <c r="Q24" s="1">
        <f t="shared" si="4"/>
        <v>40609.963759999999</v>
      </c>
      <c r="S24">
        <f t="shared" ca="1" si="5"/>
        <v>3.0815083517504233E-6</v>
      </c>
    </row>
    <row r="25" spans="1:19" x14ac:dyDescent="0.2">
      <c r="A25" s="32" t="s">
        <v>46</v>
      </c>
      <c r="B25" s="33" t="s">
        <v>47</v>
      </c>
      <c r="C25" s="34">
        <v>55628.464180000003</v>
      </c>
      <c r="D25" s="34">
        <v>2.9999999999999997E-4</v>
      </c>
      <c r="E25">
        <f t="shared" si="0"/>
        <v>4981.9665403352119</v>
      </c>
      <c r="F25">
        <f t="shared" si="1"/>
        <v>4982</v>
      </c>
      <c r="G25">
        <f t="shared" si="2"/>
        <v>-1.5343999999458902E-2</v>
      </c>
      <c r="I25">
        <f>+G25</f>
        <v>-1.5343999999458902E-2</v>
      </c>
      <c r="O25">
        <f t="shared" ca="1" si="3"/>
        <v>-1.4008577446934498E-2</v>
      </c>
      <c r="Q25" s="1">
        <f t="shared" si="4"/>
        <v>40609.964180000003</v>
      </c>
      <c r="S25">
        <f t="shared" ca="1" si="5"/>
        <v>1.7833533937907946E-6</v>
      </c>
    </row>
    <row r="26" spans="1:19" x14ac:dyDescent="0.2">
      <c r="A26" s="32" t="s">
        <v>46</v>
      </c>
      <c r="B26" s="33" t="s">
        <v>47</v>
      </c>
      <c r="C26" s="34">
        <v>56407.366119999999</v>
      </c>
      <c r="D26" s="34">
        <v>4.0000000000000002E-4</v>
      </c>
      <c r="E26">
        <f t="shared" si="0"/>
        <v>6680.4674409374948</v>
      </c>
      <c r="F26">
        <f t="shared" si="1"/>
        <v>6680.5</v>
      </c>
      <c r="G26">
        <f t="shared" si="2"/>
        <v>-1.4931000005162787E-2</v>
      </c>
      <c r="I26">
        <f>+G26</f>
        <v>-1.4931000005162787E-2</v>
      </c>
      <c r="O26">
        <f t="shared" ca="1" si="3"/>
        <v>-1.8375591891181327E-2</v>
      </c>
      <c r="Q26" s="1">
        <f t="shared" si="4"/>
        <v>41388.866119999999</v>
      </c>
      <c r="S26">
        <f t="shared" ca="1" si="5"/>
        <v>1.1865213261224763E-5</v>
      </c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2024-01-29T04:20:17Z</dcterms:modified>
</cp:coreProperties>
</file>