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42B898B-CDF6-40F2-B0CF-F4E28D9FA67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15" i="1" l="1"/>
  <c r="Q114" i="1"/>
  <c r="E113" i="1"/>
  <c r="F113" i="1"/>
  <c r="Q113" i="1"/>
  <c r="C7" i="1"/>
  <c r="C8" i="1"/>
  <c r="E31" i="1"/>
  <c r="E23" i="1"/>
  <c r="F23" i="1"/>
  <c r="E26" i="1"/>
  <c r="F26" i="1"/>
  <c r="E34" i="1"/>
  <c r="F34" i="1"/>
  <c r="E39" i="1"/>
  <c r="F39" i="1"/>
  <c r="E42" i="1"/>
  <c r="F42" i="1"/>
  <c r="E90" i="1"/>
  <c r="F90" i="1"/>
  <c r="E93" i="1"/>
  <c r="F93" i="1"/>
  <c r="E63" i="1"/>
  <c r="F63" i="1"/>
  <c r="E71" i="1"/>
  <c r="F71" i="1"/>
  <c r="E80" i="1"/>
  <c r="F80" i="1"/>
  <c r="E69" i="1"/>
  <c r="F69" i="1"/>
  <c r="E74" i="1"/>
  <c r="F74" i="1"/>
  <c r="E96" i="1"/>
  <c r="F96" i="1"/>
  <c r="E100" i="1"/>
  <c r="F100" i="1"/>
  <c r="E107" i="1"/>
  <c r="F107" i="1"/>
  <c r="E66" i="1"/>
  <c r="F66" i="1"/>
  <c r="E112" i="1"/>
  <c r="F112" i="1"/>
  <c r="E102" i="1"/>
  <c r="F102" i="1"/>
  <c r="D9" i="1"/>
  <c r="C9" i="1"/>
  <c r="Q99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66" i="2"/>
  <c r="C66" i="2"/>
  <c r="E66" i="2"/>
  <c r="G65" i="2"/>
  <c r="C65" i="2"/>
  <c r="G64" i="2"/>
  <c r="C64" i="2"/>
  <c r="G63" i="2"/>
  <c r="C63" i="2"/>
  <c r="G62" i="2"/>
  <c r="C62" i="2"/>
  <c r="G61" i="2"/>
  <c r="C61" i="2"/>
  <c r="G100" i="2"/>
  <c r="C100" i="2"/>
  <c r="E100" i="2"/>
  <c r="G60" i="2"/>
  <c r="C60" i="2"/>
  <c r="G59" i="2"/>
  <c r="C59" i="2"/>
  <c r="G58" i="2"/>
  <c r="C58" i="2"/>
  <c r="G57" i="2"/>
  <c r="C57" i="2"/>
  <c r="E57" i="2"/>
  <c r="G56" i="2"/>
  <c r="C56" i="2"/>
  <c r="G55" i="2"/>
  <c r="C55" i="2"/>
  <c r="E55" i="2"/>
  <c r="G99" i="2"/>
  <c r="C99" i="2"/>
  <c r="G54" i="2"/>
  <c r="C54" i="2"/>
  <c r="G53" i="2"/>
  <c r="C53" i="2"/>
  <c r="G52" i="2"/>
  <c r="C52" i="2"/>
  <c r="E52" i="2"/>
  <c r="G51" i="2"/>
  <c r="C51" i="2"/>
  <c r="G50" i="2"/>
  <c r="C50" i="2"/>
  <c r="G49" i="2"/>
  <c r="C49" i="2"/>
  <c r="G48" i="2"/>
  <c r="C48" i="2"/>
  <c r="G47" i="2"/>
  <c r="C47" i="2"/>
  <c r="G46" i="2"/>
  <c r="C46" i="2"/>
  <c r="E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E26" i="2"/>
  <c r="G25" i="2"/>
  <c r="C25" i="2"/>
  <c r="G24" i="2"/>
  <c r="C24" i="2"/>
  <c r="G23" i="2"/>
  <c r="C23" i="2"/>
  <c r="E23" i="2"/>
  <c r="G22" i="2"/>
  <c r="C22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E88" i="2"/>
  <c r="G87" i="2"/>
  <c r="C87" i="2"/>
  <c r="G86" i="2"/>
  <c r="C86" i="2"/>
  <c r="G85" i="2"/>
  <c r="C85" i="2"/>
  <c r="E85" i="2"/>
  <c r="G84" i="2"/>
  <c r="C84" i="2"/>
  <c r="G83" i="2"/>
  <c r="C83" i="2"/>
  <c r="G82" i="2"/>
  <c r="C82" i="2"/>
  <c r="G81" i="2"/>
  <c r="C81" i="2"/>
  <c r="G80" i="2"/>
  <c r="C80" i="2"/>
  <c r="E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E72" i="2"/>
  <c r="G71" i="2"/>
  <c r="C71" i="2"/>
  <c r="G70" i="2"/>
  <c r="C70" i="2"/>
  <c r="G69" i="2"/>
  <c r="C69" i="2"/>
  <c r="E69" i="2"/>
  <c r="G68" i="2"/>
  <c r="C68" i="2"/>
  <c r="G67" i="2"/>
  <c r="C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100" i="2"/>
  <c r="D100" i="2"/>
  <c r="B100" i="2"/>
  <c r="A100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99" i="2"/>
  <c r="D99" i="2"/>
  <c r="B99" i="2"/>
  <c r="A99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B50" i="2"/>
  <c r="F50" i="2"/>
  <c r="D50" i="2"/>
  <c r="A50" i="2"/>
  <c r="H49" i="2"/>
  <c r="B49" i="2"/>
  <c r="F49" i="2"/>
  <c r="D49" i="2"/>
  <c r="A49" i="2"/>
  <c r="H48" i="2"/>
  <c r="F48" i="2"/>
  <c r="D48" i="2"/>
  <c r="B48" i="2"/>
  <c r="A48" i="2"/>
  <c r="H47" i="2"/>
  <c r="F47" i="2"/>
  <c r="D47" i="2"/>
  <c r="B47" i="2"/>
  <c r="A47" i="2"/>
  <c r="H46" i="2"/>
  <c r="B46" i="2"/>
  <c r="F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Q112" i="1"/>
  <c r="Q111" i="1"/>
  <c r="Q108" i="1"/>
  <c r="Q110" i="1"/>
  <c r="Q109" i="1"/>
  <c r="Q102" i="1"/>
  <c r="Q105" i="1"/>
  <c r="Q107" i="1"/>
  <c r="Q106" i="1"/>
  <c r="F16" i="1"/>
  <c r="F17" i="1" s="1"/>
  <c r="C17" i="1"/>
  <c r="Q104" i="1"/>
  <c r="Q103" i="1"/>
  <c r="Q101" i="1"/>
  <c r="Q100" i="1"/>
  <c r="Q96" i="1"/>
  <c r="Q97" i="1"/>
  <c r="Q98" i="1"/>
  <c r="Q89" i="1"/>
  <c r="Q90" i="1"/>
  <c r="Q91" i="1"/>
  <c r="Q92" i="1"/>
  <c r="Q93" i="1"/>
  <c r="Q95" i="1"/>
  <c r="Q94" i="1"/>
  <c r="Q55" i="1"/>
  <c r="Q56" i="1"/>
  <c r="Q57" i="1"/>
  <c r="Q61" i="1"/>
  <c r="Q62" i="1"/>
  <c r="Q63" i="1"/>
  <c r="Q64" i="1"/>
  <c r="Q67" i="1"/>
  <c r="Q68" i="1"/>
  <c r="Q70" i="1"/>
  <c r="Q71" i="1"/>
  <c r="Q78" i="1"/>
  <c r="Q79" i="1"/>
  <c r="Q80" i="1"/>
  <c r="Q81" i="1"/>
  <c r="Q82" i="1"/>
  <c r="Q53" i="1"/>
  <c r="Q54" i="1"/>
  <c r="Q83" i="1"/>
  <c r="Q84" i="1"/>
  <c r="Q85" i="1"/>
  <c r="Q86" i="1"/>
  <c r="Q87" i="1"/>
  <c r="Q88" i="1"/>
  <c r="Q59" i="1"/>
  <c r="Q60" i="1"/>
  <c r="Q69" i="1"/>
  <c r="Q72" i="1"/>
  <c r="Q73" i="1"/>
  <c r="Q74" i="1"/>
  <c r="Q75" i="1"/>
  <c r="Q76" i="1"/>
  <c r="Q77" i="1"/>
  <c r="Q65" i="1"/>
  <c r="Q66" i="1"/>
  <c r="Q58" i="1"/>
  <c r="E77" i="2"/>
  <c r="F31" i="1"/>
  <c r="E64" i="2"/>
  <c r="E86" i="2"/>
  <c r="E83" i="1"/>
  <c r="F83" i="1"/>
  <c r="E47" i="1"/>
  <c r="E70" i="2"/>
  <c r="E91" i="2"/>
  <c r="E76" i="2"/>
  <c r="E49" i="2"/>
  <c r="E22" i="2"/>
  <c r="E31" i="2"/>
  <c r="E40" i="2"/>
  <c r="E61" i="2"/>
  <c r="E57" i="1"/>
  <c r="F57" i="1"/>
  <c r="G113" i="1"/>
  <c r="I113" i="1"/>
  <c r="E21" i="1"/>
  <c r="F21" i="1"/>
  <c r="G21" i="1"/>
  <c r="I21" i="1"/>
  <c r="G23" i="1"/>
  <c r="I23" i="1"/>
  <c r="E29" i="1"/>
  <c r="F29" i="1"/>
  <c r="G31" i="1"/>
  <c r="I31" i="1"/>
  <c r="E37" i="1"/>
  <c r="F37" i="1"/>
  <c r="G39" i="1"/>
  <c r="I39" i="1"/>
  <c r="E45" i="1"/>
  <c r="F45" i="1"/>
  <c r="E99" i="1"/>
  <c r="F99" i="1"/>
  <c r="G99" i="1"/>
  <c r="I99" i="1"/>
  <c r="G90" i="1"/>
  <c r="I90" i="1"/>
  <c r="E55" i="1"/>
  <c r="G57" i="1"/>
  <c r="I57" i="1"/>
  <c r="E68" i="1"/>
  <c r="F68" i="1"/>
  <c r="G71" i="1"/>
  <c r="I71" i="1"/>
  <c r="E53" i="1"/>
  <c r="F53" i="1"/>
  <c r="G83" i="1"/>
  <c r="I83" i="1"/>
  <c r="E59" i="1"/>
  <c r="F59" i="1"/>
  <c r="G59" i="1"/>
  <c r="J59" i="1"/>
  <c r="G69" i="1"/>
  <c r="J69" i="1"/>
  <c r="E77" i="1"/>
  <c r="F77" i="1"/>
  <c r="G96" i="1"/>
  <c r="K96" i="1"/>
  <c r="E104" i="1"/>
  <c r="F104" i="1"/>
  <c r="E110" i="1"/>
  <c r="F110" i="1"/>
  <c r="G110" i="1"/>
  <c r="K110" i="1"/>
  <c r="E115" i="1"/>
  <c r="F115" i="1"/>
  <c r="E114" i="1"/>
  <c r="F114" i="1"/>
  <c r="E24" i="1"/>
  <c r="F24" i="1"/>
  <c r="G26" i="1"/>
  <c r="I26" i="1"/>
  <c r="E32" i="1"/>
  <c r="F32" i="1"/>
  <c r="G34" i="1"/>
  <c r="I34" i="1"/>
  <c r="E40" i="1"/>
  <c r="F40" i="1"/>
  <c r="G42" i="1"/>
  <c r="I42" i="1"/>
  <c r="E48" i="1"/>
  <c r="F48" i="1"/>
  <c r="G50" i="1"/>
  <c r="I50" i="1"/>
  <c r="E91" i="1"/>
  <c r="F91" i="1"/>
  <c r="G93" i="1"/>
  <c r="I93" i="1"/>
  <c r="E61" i="1"/>
  <c r="G63" i="1"/>
  <c r="I63" i="1"/>
  <c r="E78" i="1"/>
  <c r="F78" i="1"/>
  <c r="G80" i="1"/>
  <c r="I80" i="1"/>
  <c r="E84" i="1"/>
  <c r="F84" i="1"/>
  <c r="G86" i="1"/>
  <c r="I86" i="1"/>
  <c r="E72" i="1"/>
  <c r="E30" i="2"/>
  <c r="G74" i="1"/>
  <c r="J74" i="1"/>
  <c r="E97" i="1"/>
  <c r="G100" i="1"/>
  <c r="E109" i="1"/>
  <c r="F109" i="1"/>
  <c r="G66" i="1"/>
  <c r="H66" i="1"/>
  <c r="G102" i="1"/>
  <c r="I102" i="1"/>
  <c r="G106" i="1"/>
  <c r="I106" i="1"/>
  <c r="E27" i="1"/>
  <c r="G29" i="1"/>
  <c r="I29" i="1"/>
  <c r="E35" i="1"/>
  <c r="G37" i="1"/>
  <c r="I37" i="1"/>
  <c r="E43" i="1"/>
  <c r="G45" i="1"/>
  <c r="I45" i="1"/>
  <c r="E51" i="1"/>
  <c r="E95" i="1"/>
  <c r="F95" i="1"/>
  <c r="E64" i="1"/>
  <c r="G68" i="1"/>
  <c r="I68" i="1"/>
  <c r="E81" i="1"/>
  <c r="F81" i="1"/>
  <c r="G53" i="1"/>
  <c r="I53" i="1"/>
  <c r="E87" i="1"/>
  <c r="F87" i="1"/>
  <c r="G87" i="1"/>
  <c r="I87" i="1"/>
  <c r="E75" i="1"/>
  <c r="F75" i="1"/>
  <c r="G77" i="1"/>
  <c r="J77" i="1"/>
  <c r="E101" i="1"/>
  <c r="F101" i="1"/>
  <c r="G104" i="1"/>
  <c r="K104" i="1"/>
  <c r="E106" i="1"/>
  <c r="F106" i="1"/>
  <c r="G115" i="1"/>
  <c r="K115" i="1"/>
  <c r="G114" i="1"/>
  <c r="K114" i="1"/>
  <c r="G107" i="1"/>
  <c r="K107" i="1"/>
  <c r="G112" i="1"/>
  <c r="I112" i="1"/>
  <c r="E22" i="1"/>
  <c r="F22" i="1"/>
  <c r="G22" i="1"/>
  <c r="I22" i="1"/>
  <c r="G24" i="1"/>
  <c r="I24" i="1"/>
  <c r="E30" i="1"/>
  <c r="F30" i="1"/>
  <c r="G32" i="1"/>
  <c r="I32" i="1"/>
  <c r="E38" i="1"/>
  <c r="F38" i="1"/>
  <c r="G40" i="1"/>
  <c r="I40" i="1"/>
  <c r="E46" i="1"/>
  <c r="F46" i="1"/>
  <c r="G48" i="1"/>
  <c r="I48" i="1"/>
  <c r="E89" i="1"/>
  <c r="G91" i="1"/>
  <c r="I91" i="1"/>
  <c r="E56" i="1"/>
  <c r="F56" i="1"/>
  <c r="E70" i="1"/>
  <c r="F70" i="1"/>
  <c r="G78" i="1"/>
  <c r="I78" i="1"/>
  <c r="E54" i="1"/>
  <c r="F54" i="1"/>
  <c r="G84" i="1"/>
  <c r="I84" i="1"/>
  <c r="E60" i="1"/>
  <c r="F60" i="1"/>
  <c r="G60" i="1"/>
  <c r="J60" i="1"/>
  <c r="E58" i="1"/>
  <c r="F58" i="1"/>
  <c r="E105" i="1"/>
  <c r="E111" i="1"/>
  <c r="F111" i="1"/>
  <c r="G111" i="1"/>
  <c r="J111" i="1"/>
  <c r="E25" i="1"/>
  <c r="F25" i="1"/>
  <c r="G25" i="1"/>
  <c r="I25" i="1"/>
  <c r="E33" i="1"/>
  <c r="F33" i="1"/>
  <c r="G33" i="1"/>
  <c r="I33" i="1"/>
  <c r="E41" i="1"/>
  <c r="F41" i="1"/>
  <c r="G41" i="1"/>
  <c r="I41" i="1"/>
  <c r="E49" i="1"/>
  <c r="F49" i="1"/>
  <c r="G49" i="1"/>
  <c r="I49" i="1"/>
  <c r="E92" i="1"/>
  <c r="F92" i="1"/>
  <c r="G92" i="1"/>
  <c r="I92" i="1"/>
  <c r="G95" i="1"/>
  <c r="I95" i="1"/>
  <c r="E62" i="1"/>
  <c r="F62" i="1"/>
  <c r="G62" i="1"/>
  <c r="I62" i="1"/>
  <c r="E79" i="1"/>
  <c r="F79" i="1"/>
  <c r="G79" i="1"/>
  <c r="I79" i="1"/>
  <c r="G81" i="1"/>
  <c r="I81" i="1"/>
  <c r="E85" i="1"/>
  <c r="F85" i="1"/>
  <c r="G85" i="1"/>
  <c r="I85" i="1"/>
  <c r="E73" i="1"/>
  <c r="F73" i="1"/>
  <c r="G73" i="1"/>
  <c r="J73" i="1"/>
  <c r="G75" i="1"/>
  <c r="J75" i="1"/>
  <c r="E98" i="1"/>
  <c r="F98" i="1"/>
  <c r="G98" i="1"/>
  <c r="K98" i="1"/>
  <c r="G101" i="1"/>
  <c r="J101" i="1"/>
  <c r="E65" i="1"/>
  <c r="F65" i="1"/>
  <c r="G65" i="1"/>
  <c r="J65" i="1"/>
  <c r="E108" i="1"/>
  <c r="F108" i="1"/>
  <c r="G108" i="1"/>
  <c r="I108" i="1"/>
  <c r="G109" i="1"/>
  <c r="J109" i="1"/>
  <c r="E28" i="1"/>
  <c r="G30" i="1"/>
  <c r="I30" i="1"/>
  <c r="E36" i="1"/>
  <c r="G38" i="1"/>
  <c r="I38" i="1"/>
  <c r="E44" i="1"/>
  <c r="G46" i="1"/>
  <c r="I46" i="1"/>
  <c r="E52" i="1"/>
  <c r="E94" i="1"/>
  <c r="G56" i="1"/>
  <c r="I56" i="1"/>
  <c r="E67" i="1"/>
  <c r="F67" i="1"/>
  <c r="G67" i="1"/>
  <c r="I67" i="1"/>
  <c r="G70" i="1"/>
  <c r="I70" i="1"/>
  <c r="E82" i="1"/>
  <c r="F82" i="1"/>
  <c r="G82" i="1"/>
  <c r="I82" i="1"/>
  <c r="G54" i="1"/>
  <c r="I54" i="1"/>
  <c r="E88" i="1"/>
  <c r="F88" i="1"/>
  <c r="G88" i="1"/>
  <c r="I88" i="1"/>
  <c r="E76" i="1"/>
  <c r="F76" i="1"/>
  <c r="G76" i="1"/>
  <c r="J76" i="1"/>
  <c r="G58" i="1"/>
  <c r="H58" i="1"/>
  <c r="E103" i="1"/>
  <c r="F103" i="1"/>
  <c r="G103" i="1"/>
  <c r="J103" i="1"/>
  <c r="E27" i="2"/>
  <c r="E58" i="2"/>
  <c r="E86" i="1"/>
  <c r="F86" i="1"/>
  <c r="E50" i="1"/>
  <c r="F50" i="1"/>
  <c r="F64" i="1"/>
  <c r="G64" i="1"/>
  <c r="I64" i="1"/>
  <c r="E21" i="2"/>
  <c r="F35" i="1"/>
  <c r="G35" i="1"/>
  <c r="I35" i="1"/>
  <c r="E81" i="2"/>
  <c r="J100" i="1"/>
  <c r="E54" i="2"/>
  <c r="E17" i="2"/>
  <c r="E39" i="2"/>
  <c r="E56" i="2"/>
  <c r="E24" i="2"/>
  <c r="E19" i="2"/>
  <c r="E79" i="2"/>
  <c r="E97" i="2"/>
  <c r="F51" i="1"/>
  <c r="G51" i="1"/>
  <c r="I51" i="1"/>
  <c r="F89" i="1"/>
  <c r="G89" i="1"/>
  <c r="I89" i="1"/>
  <c r="E45" i="2"/>
  <c r="F97" i="1"/>
  <c r="G97" i="1"/>
  <c r="K97" i="1"/>
  <c r="E53" i="2"/>
  <c r="F61" i="1"/>
  <c r="G61" i="1"/>
  <c r="I61" i="1"/>
  <c r="E18" i="2"/>
  <c r="E96" i="2"/>
  <c r="E43" i="2"/>
  <c r="E62" i="2"/>
  <c r="E42" i="2"/>
  <c r="F27" i="1"/>
  <c r="G27" i="1"/>
  <c r="I27" i="1"/>
  <c r="E73" i="2"/>
  <c r="F55" i="1"/>
  <c r="G55" i="1"/>
  <c r="I55" i="1"/>
  <c r="E13" i="2"/>
  <c r="E36" i="2"/>
  <c r="E92" i="2"/>
  <c r="E16" i="2"/>
  <c r="E25" i="2"/>
  <c r="E51" i="2"/>
  <c r="E59" i="2"/>
  <c r="F36" i="1"/>
  <c r="G36" i="1"/>
  <c r="I36" i="1"/>
  <c r="E82" i="2"/>
  <c r="E50" i="2"/>
  <c r="F94" i="1"/>
  <c r="G94" i="1"/>
  <c r="I94" i="1"/>
  <c r="E74" i="2"/>
  <c r="F28" i="1"/>
  <c r="G28" i="1"/>
  <c r="I28" i="1"/>
  <c r="F72" i="1"/>
  <c r="G72" i="1"/>
  <c r="J72" i="1"/>
  <c r="E29" i="2"/>
  <c r="E84" i="2"/>
  <c r="E12" i="2"/>
  <c r="E11" i="2"/>
  <c r="E94" i="2"/>
  <c r="E14" i="2"/>
  <c r="E47" i="2"/>
  <c r="E41" i="2"/>
  <c r="F105" i="1"/>
  <c r="G105" i="1"/>
  <c r="E60" i="2"/>
  <c r="E65" i="2"/>
  <c r="E68" i="2"/>
  <c r="E83" i="2"/>
  <c r="E93" i="2"/>
  <c r="F47" i="1"/>
  <c r="G47" i="1"/>
  <c r="I47" i="1"/>
  <c r="E78" i="2"/>
  <c r="E99" i="2"/>
  <c r="E15" i="2"/>
  <c r="F43" i="1"/>
  <c r="G43" i="1"/>
  <c r="I43" i="1"/>
  <c r="E89" i="2"/>
  <c r="E48" i="2"/>
  <c r="E75" i="2"/>
  <c r="E63" i="2"/>
  <c r="E34" i="2"/>
  <c r="E87" i="2"/>
  <c r="F52" i="1"/>
  <c r="G52" i="1"/>
  <c r="I52" i="1"/>
  <c r="E98" i="2"/>
  <c r="F44" i="1"/>
  <c r="G44" i="1"/>
  <c r="I44" i="1"/>
  <c r="E90" i="2"/>
  <c r="E35" i="2"/>
  <c r="E44" i="2"/>
  <c r="E67" i="2"/>
  <c r="E38" i="2"/>
  <c r="E33" i="2"/>
  <c r="E95" i="2"/>
  <c r="E71" i="2"/>
  <c r="K105" i="1"/>
  <c r="C12" i="1"/>
  <c r="C11" i="1"/>
  <c r="O114" i="1" l="1"/>
  <c r="O75" i="1"/>
  <c r="O115" i="1"/>
  <c r="O94" i="1"/>
  <c r="O74" i="1"/>
  <c r="O106" i="1"/>
  <c r="O104" i="1"/>
  <c r="O77" i="1"/>
  <c r="O113" i="1"/>
  <c r="O111" i="1"/>
  <c r="O109" i="1"/>
  <c r="O83" i="1"/>
  <c r="O85" i="1"/>
  <c r="O93" i="1"/>
  <c r="O99" i="1"/>
  <c r="O87" i="1"/>
  <c r="O102" i="1"/>
  <c r="O101" i="1"/>
  <c r="O92" i="1"/>
  <c r="O81" i="1"/>
  <c r="O78" i="1"/>
  <c r="O100" i="1"/>
  <c r="O72" i="1"/>
  <c r="O88" i="1"/>
  <c r="O105" i="1"/>
  <c r="O86" i="1"/>
  <c r="O98" i="1"/>
  <c r="O108" i="1"/>
  <c r="O103" i="1"/>
  <c r="O96" i="1"/>
  <c r="O91" i="1"/>
  <c r="O97" i="1"/>
  <c r="O107" i="1"/>
  <c r="O76" i="1"/>
  <c r="O73" i="1"/>
  <c r="O84" i="1"/>
  <c r="O90" i="1"/>
  <c r="O95" i="1"/>
  <c r="O82" i="1"/>
  <c r="C15" i="1"/>
  <c r="O89" i="1"/>
  <c r="O112" i="1"/>
  <c r="O79" i="1"/>
  <c r="O110" i="1"/>
  <c r="O8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<sst xmlns="http://schemas.openxmlformats.org/spreadsheetml/2006/main" count="1006" uniqueCount="441">
  <si>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</si>
  <si>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</si>
  <si>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</si>
  <si>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</si>
  <si>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</si>
  <si>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</si>
  <si>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</si>
  <si>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</si>
  <si>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</si>
  <si>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</si>
  <si>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</si>
  <si>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</si>
  <si>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</si>
  <si>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</si>
  <si>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</si>
  <si>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</si>
  <si>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</si>
  <si>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</si>
  <si>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</si>
  <si>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</si>
  <si>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</si>
  <si>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</si>
  <si>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</si>
  <si>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</si>
  <si>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</si>
  <si>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</si>
  <si>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</si>
  <si>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</si>
  <si>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</si>
  <si>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</si>
  <si>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</t>
  </si>
  <si>
    <t>B</t>
  </si>
  <si>
    <t>v</t>
  </si>
  <si>
    <t>BBSAG Bull.13</t>
  </si>
  <si>
    <t>BBSAG Bull.21</t>
  </si>
  <si>
    <t>BRNO 20</t>
  </si>
  <si>
    <t>K</t>
  </si>
  <si>
    <t>BBSAG Bull.25</t>
  </si>
  <si>
    <t>BBSAG Bull.31</t>
  </si>
  <si>
    <t>BBSAG Bull.35</t>
  </si>
  <si>
    <t>pg</t>
  </si>
  <si>
    <t>MVS 8,9,153</t>
  </si>
  <si>
    <t>BBSAG Bull.39</t>
  </si>
  <si>
    <t>BBSAG Bull.46</t>
  </si>
  <si>
    <t>BRNO 23</t>
  </si>
  <si>
    <t>BBSAG Bull.53</t>
  </si>
  <si>
    <t>BBSAG Bull.59</t>
  </si>
  <si>
    <t>BRNO 26</t>
  </si>
  <si>
    <t>BBSAG Bull.65</t>
  </si>
  <si>
    <t>BBSAG Bull.69</t>
  </si>
  <si>
    <t>BBSAG Bull.71</t>
  </si>
  <si>
    <t>BBSAG Bull.76</t>
  </si>
  <si>
    <t>BBSAG Bull.79</t>
  </si>
  <si>
    <t>BBSAG Bull.82</t>
  </si>
  <si>
    <t>BBSAG Bull.83</t>
  </si>
  <si>
    <t>BBSAG Bull.87</t>
  </si>
  <si>
    <t>BBSAG Bull.90</t>
  </si>
  <si>
    <t>BBSAG Bull.94</t>
  </si>
  <si>
    <t>Paschke A</t>
  </si>
  <si>
    <t>BBSAG Bull.97</t>
  </si>
  <si>
    <t>BBSAG Bull.100</t>
  </si>
  <si>
    <t>BBSAG Bull.103</t>
  </si>
  <si>
    <t>BBSAG Bull.106</t>
  </si>
  <si>
    <t>BBSAG Bull.108</t>
  </si>
  <si>
    <t>BBSAG Bull.114</t>
  </si>
  <si>
    <t>ccd</t>
  </si>
  <si>
    <t>BBSAG Bull.115</t>
  </si>
  <si>
    <t>Diethelm R</t>
  </si>
  <si>
    <t>IBVS 5263</t>
  </si>
  <si>
    <t>I</t>
  </si>
  <si>
    <t>IBVS 4888</t>
  </si>
  <si>
    <t>EA/SD</t>
  </si>
  <si>
    <t>RY Cnc / GSC 1395-2093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</si>
  <si>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</si>
  <si>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</si>
  <si>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</si>
  <si>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</si>
  <si>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</si>
  <si>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</si>
  <si>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</si>
  <si>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</si>
  <si>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II</t>
  </si>
  <si>
    <t>IBVS 5874</t>
  </si>
  <si>
    <t>Start of linear fit &gt;&gt;&gt;&gt;&gt;&gt;&gt;&gt;&gt;&gt;&gt;&gt;&gt;&gt;&gt;&gt;&gt;&gt;&gt;&gt;&gt;</t>
  </si>
  <si>
    <t>IBVS 5924</t>
  </si>
  <si>
    <t>Add cycle</t>
  </si>
  <si>
    <t>Old Cycle</t>
  </si>
  <si>
    <t>IBVS 5988</t>
  </si>
  <si>
    <t>OEJV 0137</t>
  </si>
  <si>
    <t>IBVS 5992</t>
  </si>
  <si>
    <t>IBVS 6010</t>
  </si>
  <si>
    <t>OEJV 0142</t>
  </si>
  <si>
    <t>IBVS 6149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</si>
  <si>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</si>
  <si>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</si>
  <si>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</si>
  <si>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</si>
  <si>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</si>
  <si>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</si>
  <si>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</si>
  <si>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</si>
  <si>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</si>
  <si>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</si>
  <si>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</si>
  <si>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</si>
  <si>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2414728.470 </t>
  </si>
  <si>
    <t> 14.03.1899 23:16 </t>
  </si>
  <si>
    <t> 0.325 </t>
  </si>
  <si>
    <t>P </t>
  </si>
  <si>
    <t> M.Wolf </t>
  </si>
  <si>
    <t> AN 205.35 </t>
  </si>
  <si>
    <t>2415398.421 </t>
  </si>
  <si>
    <t> 13.01.1901 22:06 </t>
  </si>
  <si>
    <t> 0.297 </t>
  </si>
  <si>
    <t>2417953.651 </t>
  </si>
  <si>
    <t> 13.01.1908 03:37 </t>
  </si>
  <si>
    <t> 0.207 </t>
  </si>
  <si>
    <t>2417974.409 </t>
  </si>
  <si>
    <t> 02.02.1908 21:48 </t>
  </si>
  <si>
    <t> 0.198 </t>
  </si>
  <si>
    <t>2418325.303 </t>
  </si>
  <si>
    <t> 18.01.1909 19:16 </t>
  </si>
  <si>
    <t> 0.255 </t>
  </si>
  <si>
    <t>2418703.422 </t>
  </si>
  <si>
    <t> 31.01.1910 22:07 </t>
  </si>
  <si>
    <t> 0.213 </t>
  </si>
  <si>
    <t>2418715.447 </t>
  </si>
  <si>
    <t> 12.02.1910 22:43 </t>
  </si>
  <si>
    <t> 0.215 </t>
  </si>
  <si>
    <t> E.Hertzsprung </t>
  </si>
  <si>
    <t>2420960.357 </t>
  </si>
  <si>
    <t> 06.04.1916 20:34 </t>
  </si>
  <si>
    <t> 0.203 </t>
  </si>
  <si>
    <t>2421312.306 </t>
  </si>
  <si>
    <t> 24.03.1917 19:20 </t>
  </si>
  <si>
    <t> 0.222 </t>
  </si>
  <si>
    <t>2422784.450 </t>
  </si>
  <si>
    <t> 04.04.1921 22:48 </t>
  </si>
  <si>
    <t> 0.160 </t>
  </si>
  <si>
    <t>V </t>
  </si>
  <si>
    <t> K.Graff </t>
  </si>
  <si>
    <t> AN 217.190 </t>
  </si>
  <si>
    <t>2422806.309 </t>
  </si>
  <si>
    <t> 26.04.1921 19:24 </t>
  </si>
  <si>
    <t>2422808.492 </t>
  </si>
  <si>
    <t> 28.04.1921 23:48 </t>
  </si>
  <si>
    <t> 0.157 </t>
  </si>
  <si>
    <t>2423070.797 </t>
  </si>
  <si>
    <t> 16.01.1922 07:07 </t>
  </si>
  <si>
    <t> 0.154 </t>
  </si>
  <si>
    <t>2423078.449 </t>
  </si>
  <si>
    <t> 23.01.1922 22:46 </t>
  </si>
  <si>
    <t> 0.155 </t>
  </si>
  <si>
    <t>2423102.492 </t>
  </si>
  <si>
    <t> 16.02.1922 23:48 </t>
  </si>
  <si>
    <t> 0.153 </t>
  </si>
  <si>
    <t>2423113.423 </t>
  </si>
  <si>
    <t> 27.02.1922 22:09 </t>
  </si>
  <si>
    <t>2429334.445 </t>
  </si>
  <si>
    <t> 11.03.1939 22:40 </t>
  </si>
  <si>
    <t> 0.097 </t>
  </si>
  <si>
    <t> A.V.Nielsen </t>
  </si>
  <si>
    <t> AAR 14.191 </t>
  </si>
  <si>
    <t>2433393.660 </t>
  </si>
  <si>
    <t> 22.04.1950 03:50 </t>
  </si>
  <si>
    <t> 0.090 </t>
  </si>
  <si>
    <t> B.S.Whitney </t>
  </si>
  <si>
    <t> AJ 56.208 </t>
  </si>
  <si>
    <t>2433664.713 </t>
  </si>
  <si>
    <t> 18.01.1951 05:06 </t>
  </si>
  <si>
    <t> 0.091 </t>
  </si>
  <si>
    <t>2433710.617 </t>
  </si>
  <si>
    <t> 05.03.1951 02:48 </t>
  </si>
  <si>
    <t>2433770.729 </t>
  </si>
  <si>
    <t> 04.05.1951 05:29 </t>
  </si>
  <si>
    <t>2433793.683 </t>
  </si>
  <si>
    <t> 27.05.1951 04:23 </t>
  </si>
  <si>
    <t> 0.092 </t>
  </si>
  <si>
    <t>2434040.687 </t>
  </si>
  <si>
    <t> 29.01.1952 04:29 </t>
  </si>
  <si>
    <t> 0.089 </t>
  </si>
  <si>
    <t> AJ 59.455 </t>
  </si>
  <si>
    <t>2434372.943 </t>
  </si>
  <si>
    <t> 26.12.1952 10:37 </t>
  </si>
  <si>
    <t> 0.088 </t>
  </si>
  <si>
    <t>2434430.870 </t>
  </si>
  <si>
    <t> 22.02.1953 08:52 </t>
  </si>
  <si>
    <t>2435158.778 </t>
  </si>
  <si>
    <t> 20.02.1955 06:40 </t>
  </si>
  <si>
    <t> AJ 64.260 </t>
  </si>
  <si>
    <t>2435168.616 </t>
  </si>
  <si>
    <t> 02.03.1955 02:47 </t>
  </si>
  <si>
    <t>2435251.681 </t>
  </si>
  <si>
    <t> 24.05.1955 04:20 </t>
  </si>
  <si>
    <t> 0.093 </t>
  </si>
  <si>
    <t>2435533.660 </t>
  </si>
  <si>
    <t> 01.03.1956 03:50 </t>
  </si>
  <si>
    <t>2435934.775 </t>
  </si>
  <si>
    <t> 06.04.1957 06:36 </t>
  </si>
  <si>
    <t>2436309.651 </t>
  </si>
  <si>
    <t> 16.04.1958 03:37 </t>
  </si>
  <si>
    <t> 0.086 </t>
  </si>
  <si>
    <t>2436628.791 </t>
  </si>
  <si>
    <t> 01.03.1959 06:59 </t>
  </si>
  <si>
    <t> 0.084 </t>
  </si>
  <si>
    <t>2441751.409 </t>
  </si>
  <si>
    <t> 09.03.1973 21:48 </t>
  </si>
  <si>
    <t> 0.039 </t>
  </si>
  <si>
    <t> K.Locher </t>
  </si>
  <si>
    <t> BBS 8 </t>
  </si>
  <si>
    <t>2441762.350 </t>
  </si>
  <si>
    <t> 20.03.1973 20:24 </t>
  </si>
  <si>
    <t> 0.050 </t>
  </si>
  <si>
    <t>2442035.582 </t>
  </si>
  <si>
    <t> 19.12.1973 01:58 </t>
  </si>
  <si>
    <t> 0.044 </t>
  </si>
  <si>
    <t> BBS 13 </t>
  </si>
  <si>
    <t>2442446.524 </t>
  </si>
  <si>
    <t> 03.02.1975 00:34 </t>
  </si>
  <si>
    <t> 0.036 </t>
  </si>
  <si>
    <t> BBS 21 </t>
  </si>
  <si>
    <t>2442458.547 </t>
  </si>
  <si>
    <t> 15.02.1975 01:07 </t>
  </si>
  <si>
    <t> 0.037 </t>
  </si>
  <si>
    <t>2442480.412 </t>
  </si>
  <si>
    <t> 08.03.1975 21:53 </t>
  </si>
  <si>
    <t> 0.043 </t>
  </si>
  <si>
    <t> L.Kozina </t>
  </si>
  <si>
    <t> BRNO 20 </t>
  </si>
  <si>
    <t> V.Znojil </t>
  </si>
  <si>
    <t>2442774.413 </t>
  </si>
  <si>
    <t> 27.12.1975 21:54 </t>
  </si>
  <si>
    <t> 0.040 </t>
  </si>
  <si>
    <t> BBS 25 </t>
  </si>
  <si>
    <t>2442777.689 </t>
  </si>
  <si>
    <t> 31.12.1975 04:32 </t>
  </si>
  <si>
    <t>2443127.433 </t>
  </si>
  <si>
    <t> 14.12.1976 22:23 </t>
  </si>
  <si>
    <t> BBS 31 </t>
  </si>
  <si>
    <t>2443458.592 </t>
  </si>
  <si>
    <t> 11.11.1977 02:12 </t>
  </si>
  <si>
    <t> 0.031 </t>
  </si>
  <si>
    <t> BBS 35 </t>
  </si>
  <si>
    <t>2443596.329 </t>
  </si>
  <si>
    <t> 28.03.1978 19:53 </t>
  </si>
  <si>
    <t> 0.056 </t>
  </si>
  <si>
    <t> W.Götz </t>
  </si>
  <si>
    <t> MVS 8.153 </t>
  </si>
  <si>
    <t>2443608.347 </t>
  </si>
  <si>
    <t> 09.04.1978 20:19 </t>
  </si>
  <si>
    <t> 0.052 </t>
  </si>
  <si>
    <t>2443776.641 </t>
  </si>
  <si>
    <t> 25.09.1978 03:23 </t>
  </si>
  <si>
    <t> BBS 39 </t>
  </si>
  <si>
    <t>2444281.589 </t>
  </si>
  <si>
    <t> 12.02.1980 02:08 </t>
  </si>
  <si>
    <t> BBS 46 </t>
  </si>
  <si>
    <t>2444632.433 </t>
  </si>
  <si>
    <t> 27.01.1981 22:23 </t>
  </si>
  <si>
    <t> 0.042 </t>
  </si>
  <si>
    <t> J.Manek </t>
  </si>
  <si>
    <t> BRNO 23 </t>
  </si>
  <si>
    <t>2444690.361 </t>
  </si>
  <si>
    <t> 26.03.1981 20:39 </t>
  </si>
  <si>
    <t> BBS 53 </t>
  </si>
  <si>
    <t>2445010.590 </t>
  </si>
  <si>
    <t> 10.02.1982 02:09 </t>
  </si>
  <si>
    <t> 0.038 </t>
  </si>
  <si>
    <t> BBS 59 </t>
  </si>
  <si>
    <t>2445020.432 </t>
  </si>
  <si>
    <t> 19.02.1982 22:22 </t>
  </si>
  <si>
    <t> BRNO 26 </t>
  </si>
  <si>
    <t> A.Slatinsky </t>
  </si>
  <si>
    <t>2445055.406 </t>
  </si>
  <si>
    <t> 26.03.1982 21:44 </t>
  </si>
  <si>
    <t> V.Wagner </t>
  </si>
  <si>
    <t>2445055.407 </t>
  </si>
  <si>
    <t> 26.03.1982 21:46 </t>
  </si>
  <si>
    <t>2445055.410 </t>
  </si>
  <si>
    <t> 26.03.1982 21:50 </t>
  </si>
  <si>
    <t> 0.047 </t>
  </si>
  <si>
    <t> J.Pleinerova </t>
  </si>
  <si>
    <t>2445398.594 </t>
  </si>
  <si>
    <t> 05.03.1983 02:15 </t>
  </si>
  <si>
    <t> BBS 65 </t>
  </si>
  <si>
    <t>2445644.507 </t>
  </si>
  <si>
    <t> 06.11.1983 00:10 </t>
  </si>
  <si>
    <t> BBS 69 </t>
  </si>
  <si>
    <t>2445749.427 </t>
  </si>
  <si>
    <t> 18.02.1984 22:14 </t>
  </si>
  <si>
    <t> BBS 71 </t>
  </si>
  <si>
    <t>2446148.346 </t>
  </si>
  <si>
    <t> 23.03.1985 20:18 </t>
  </si>
  <si>
    <t> 0.032 </t>
  </si>
  <si>
    <t> BBS 76 </t>
  </si>
  <si>
    <t>2446422.678 </t>
  </si>
  <si>
    <t> 23.12.1985 04:16 </t>
  </si>
  <si>
    <t> 0.033 </t>
  </si>
  <si>
    <t> BBS 79 </t>
  </si>
  <si>
    <t>2446762.586 </t>
  </si>
  <si>
    <t> 28.11.1986 02:03 </t>
  </si>
  <si>
    <t> BBS 82 </t>
  </si>
  <si>
    <t>2447207.420 </t>
  </si>
  <si>
    <t> 15.02.1988 22:04 </t>
  </si>
  <si>
    <t> BBS 87 </t>
  </si>
  <si>
    <t>2447524.372 </t>
  </si>
  <si>
    <t> 28.12.1988 20:55 </t>
  </si>
  <si>
    <t> BBS 90 </t>
  </si>
  <si>
    <t>2447924.386 </t>
  </si>
  <si>
    <t> 01.02.1990 21:15 </t>
  </si>
  <si>
    <t> 0.025 </t>
  </si>
  <si>
    <t> BBS 94 </t>
  </si>
  <si>
    <t>2448290.525 </t>
  </si>
  <si>
    <t> 03.02.1991 00:36 </t>
  </si>
  <si>
    <t> 0.026 </t>
  </si>
  <si>
    <t>E </t>
  </si>
  <si>
    <t>?</t>
  </si>
  <si>
    <t> A.Paschke </t>
  </si>
  <si>
    <t> BBS 97 </t>
  </si>
  <si>
    <t>2448712.397 </t>
  </si>
  <si>
    <t> 30.03.1992 21:31 </t>
  </si>
  <si>
    <t> 0.018 </t>
  </si>
  <si>
    <t> BBS 100 </t>
  </si>
  <si>
    <t>2449032.637 </t>
  </si>
  <si>
    <t> 14.02.1993 03:17 </t>
  </si>
  <si>
    <t> 0.024 </t>
  </si>
  <si>
    <t> BBS 103 </t>
  </si>
  <si>
    <t>2449372.540 </t>
  </si>
  <si>
    <t> 20.01.1994 00:57 </t>
  </si>
  <si>
    <t> 0.019 </t>
  </si>
  <si>
    <t> BBS 106 </t>
  </si>
  <si>
    <t>2449749.611 </t>
  </si>
  <si>
    <t> 01.02.1995 02:39 </t>
  </si>
  <si>
    <t> 0.021 </t>
  </si>
  <si>
    <t> BBS 108 </t>
  </si>
  <si>
    <t>2450396.621 </t>
  </si>
  <si>
    <t> 09.11.1996 02:54 </t>
  </si>
  <si>
    <t> 0.004 </t>
  </si>
  <si>
    <t> BBS 114 </t>
  </si>
  <si>
    <t>2450478.597 </t>
  </si>
  <si>
    <t> 30.01.1997 02:19 </t>
  </si>
  <si>
    <t> 0.009 </t>
  </si>
  <si>
    <t> BBS 115 </t>
  </si>
  <si>
    <t>2450487.3420 </t>
  </si>
  <si>
    <t> 07.02.1997 20:12 </t>
  </si>
  <si>
    <t> 0.0102 </t>
  </si>
  <si>
    <t> R.Diethelm </t>
  </si>
  <si>
    <t>2450888.4525 </t>
  </si>
  <si>
    <t> 15.03.1998 22:51 </t>
  </si>
  <si>
    <t> 0.0075 </t>
  </si>
  <si>
    <t> J.Safar </t>
  </si>
  <si>
    <t>IBVS 4888 </t>
  </si>
  <si>
    <t>2451195.5711 </t>
  </si>
  <si>
    <t> 17.01.1999 01:42 </t>
  </si>
  <si>
    <t> 0.0067 </t>
  </si>
  <si>
    <t> M.Zejda </t>
  </si>
  <si>
    <t>IBVS 5263 </t>
  </si>
  <si>
    <t>2451241.4742 </t>
  </si>
  <si>
    <t> 03.03.1999 23:22 </t>
  </si>
  <si>
    <t> 0.0059 </t>
  </si>
  <si>
    <t>2452264.482 </t>
  </si>
  <si>
    <t> 20.12.2001 23:34 </t>
  </si>
  <si>
    <t> 0.011 </t>
  </si>
  <si>
    <t> BBS 127 </t>
  </si>
  <si>
    <t>2453451.426 </t>
  </si>
  <si>
    <t> 21.03.2005 22:13 </t>
  </si>
  <si>
    <t> 0.010 </t>
  </si>
  <si>
    <t>-I</t>
  </si>
  <si>
    <t> v.Poschinger </t>
  </si>
  <si>
    <t>BAVM 173 </t>
  </si>
  <si>
    <t>2454150.3621 </t>
  </si>
  <si>
    <t> 18.02.2007 20:41 </t>
  </si>
  <si>
    <t>345.5</t>
  </si>
  <si>
    <t> 0.0034 </t>
  </si>
  <si>
    <t>C </t>
  </si>
  <si>
    <t> F.Agerer </t>
  </si>
  <si>
    <t>BAVM 186 </t>
  </si>
  <si>
    <t>2454452.563 </t>
  </si>
  <si>
    <t> 18.12.2007 01:30 </t>
  </si>
  <si>
    <t>622</t>
  </si>
  <si>
    <t> 0.003 </t>
  </si>
  <si>
    <t>o</t>
  </si>
  <si>
    <t>OEJV 0116 </t>
  </si>
  <si>
    <t>2454509.3965 </t>
  </si>
  <si>
    <t> 12.02.2008 21:30 </t>
  </si>
  <si>
    <t>674</t>
  </si>
  <si>
    <t> 0.0032 </t>
  </si>
  <si>
    <t>BAVM 201 </t>
  </si>
  <si>
    <t>2455157.5175 </t>
  </si>
  <si>
    <t> 22.11.2009 00:25 </t>
  </si>
  <si>
    <t>1267</t>
  </si>
  <si>
    <t> 0.0039 </t>
  </si>
  <si>
    <t> N.Erkan et al. </t>
  </si>
  <si>
    <t>IBVS 5924 </t>
  </si>
  <si>
    <t>2455290.3103 </t>
  </si>
  <si>
    <t> 03.04.2010 19:26 </t>
  </si>
  <si>
    <t>1388.5</t>
  </si>
  <si>
    <t> 0.0031 </t>
  </si>
  <si>
    <t> S.Dogru et al. </t>
  </si>
  <si>
    <t>IBVS 5988 </t>
  </si>
  <si>
    <t>2455314.3545 </t>
  </si>
  <si>
    <t> 27.04.2010 20:30 </t>
  </si>
  <si>
    <t>1410.5</t>
  </si>
  <si>
    <t> 0.0024 </t>
  </si>
  <si>
    <t> J.Trnka </t>
  </si>
  <si>
    <t>OEJV 0137 </t>
  </si>
  <si>
    <t>2455522.5645 </t>
  </si>
  <si>
    <t> 22.11.2010 01:32 </t>
  </si>
  <si>
    <t>1601</t>
  </si>
  <si>
    <t> 0.0051 </t>
  </si>
  <si>
    <t>m</t>
  </si>
  <si>
    <t>2455602.35 </t>
  </si>
  <si>
    <t> 09.02.2011 20:24 </t>
  </si>
  <si>
    <t>1674</t>
  </si>
  <si>
    <t> 0.01 </t>
  </si>
  <si>
    <t>OEJV 0142 </t>
  </si>
  <si>
    <t>2455650.4399 </t>
  </si>
  <si>
    <t> 29.03.2011 22:33 </t>
  </si>
  <si>
    <t>1718</t>
  </si>
  <si>
    <t> 0.0052 </t>
  </si>
  <si>
    <t> P.Frank </t>
  </si>
  <si>
    <t>BAVM 220 </t>
  </si>
  <si>
    <t>2455653.7191 </t>
  </si>
  <si>
    <t> 02.04.2011 05:15 </t>
  </si>
  <si>
    <t>1721</t>
  </si>
  <si>
    <t> 0.0056 </t>
  </si>
  <si>
    <t>IBVS 5992 </t>
  </si>
  <si>
    <t>2456743.3902 </t>
  </si>
  <si>
    <t> 26.03.2014 21:21 </t>
  </si>
  <si>
    <t>2718</t>
  </si>
  <si>
    <t> 0.0040 </t>
  </si>
  <si>
    <t>BAVM 238 </t>
  </si>
  <si>
    <t>2457072.367 </t>
  </si>
  <si>
    <t> 18.02.2015 20:48 </t>
  </si>
  <si>
    <t>3019</t>
  </si>
  <si>
    <t> 0.002 </t>
  </si>
  <si>
    <t>OEJV 0172 </t>
  </si>
  <si>
    <t>OEJV 0116</t>
  </si>
  <si>
    <t>VSB 067</t>
  </si>
  <si>
    <t>VSB 069</t>
  </si>
  <si>
    <t>14/03/1899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</si>
</sst>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3" fillId="0" borderId="0"/>
    <xf numFmtId="0" fontId="13" fillId="0" borderId="0"/>
    <xf numFmtId="0" fontId="1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8" fillId="0" borderId="0" xfId="0" applyNumberFormat="1" applyFont="1" applyFill="1" applyBorder="1" applyAlignment="1" applyProtection="1">
      <alignment horizontal="left" vertical="top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14" fontId="13" fillId="0" borderId="0" xfId="0" applyNumberFormat="1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Cnc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4769252958613219"/>
          <c:w val="0.770661934503662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37">
                  <c:v>0</c:v>
                </c:pt>
                <c:pt idx="45">
                  <c:v>2.3963999999978114E-2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AF-4C8D-80DC-C5B24CF15F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3.0000000000000001E-3</c:v>
                  </c:pt>
                  <c:pt idx="74">
                    <c:v>6.9999999999999999E-4</c:v>
                  </c:pt>
                  <c:pt idx="75">
                    <c:v>1.8E-3</c:v>
                  </c:pt>
                  <c:pt idx="76">
                    <c:v>2E-3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5.0000000000000001E-3</c:v>
                  </c:pt>
                  <c:pt idx="80">
                    <c:v>2E-3</c:v>
                  </c:pt>
                  <c:pt idx="81">
                    <c:v>4.0000000000000001E-3</c:v>
                  </c:pt>
                  <c:pt idx="82">
                    <c:v>1.2999999999999999E-3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3.0000000000000001E-3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2.5000000000000001E-3</c:v>
                  </c:pt>
                  <c:pt idx="91">
                    <c:v>1E-3</c:v>
                  </c:pt>
                  <c:pt idx="92">
                    <c:v>1.6000000000000001E-3</c:v>
                  </c:pt>
                  <c:pt idx="93">
                    <c:v>0</c:v>
                  </c:pt>
                  <c:pt idx="94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3.0000000000000001E-3</c:v>
                  </c:pt>
                  <c:pt idx="74">
                    <c:v>6.9999999999999999E-4</c:v>
                  </c:pt>
                  <c:pt idx="75">
                    <c:v>1.8E-3</c:v>
                  </c:pt>
                  <c:pt idx="76">
                    <c:v>2E-3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5.0000000000000001E-3</c:v>
                  </c:pt>
                  <c:pt idx="80">
                    <c:v>2E-3</c:v>
                  </c:pt>
                  <c:pt idx="81">
                    <c:v>4.0000000000000001E-3</c:v>
                  </c:pt>
                  <c:pt idx="82">
                    <c:v>1.2999999999999999E-3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3.0000000000000001E-3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2.5000000000000001E-3</c:v>
                  </c:pt>
                  <c:pt idx="91">
                    <c:v>1E-3</c:v>
                  </c:pt>
                  <c:pt idx="92">
                    <c:v>1.6000000000000001E-3</c:v>
                  </c:pt>
                  <c:pt idx="93">
                    <c:v>0</c:v>
                  </c:pt>
                  <c:pt idx="9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7.2796000002199435E-2</c:v>
                </c:pt>
                <c:pt idx="1">
                  <c:v>4.973700000300596E-2</c:v>
                </c:pt>
                <c:pt idx="2">
                  <c:v>-2.0996999995986698E-2</c:v>
                </c:pt>
                <c:pt idx="3">
                  <c:v>-2.8913999998621875E-2</c:v>
                </c:pt>
                <c:pt idx="4">
                  <c:v>3.0383000001165783E-2</c:v>
                </c:pt>
                <c:pt idx="5">
                  <c:v>-8.8949999990290962E-3</c:v>
                </c:pt>
                <c:pt idx="6">
                  <c:v>-6.2679999973624945E-3</c:v>
                </c:pt>
                <c:pt idx="7">
                  <c:v>-1.1899999990419019E-3</c:v>
                </c:pt>
                <c:pt idx="8">
                  <c:v>2.0164000001386739E-2</c:v>
                </c:pt>
                <c:pt idx="9">
                  <c:v>-3.0056999996304512E-2</c:v>
                </c:pt>
                <c:pt idx="10">
                  <c:v>-2.9916999996203231E-2</c:v>
                </c:pt>
                <c:pt idx="11">
                  <c:v>-3.2803000001877081E-2</c:v>
                </c:pt>
                <c:pt idx="12">
                  <c:v>-3.4123000001272885E-2</c:v>
                </c:pt>
                <c:pt idx="13">
                  <c:v>-3.2723999996960629E-2</c:v>
                </c:pt>
                <c:pt idx="14">
                  <c:v>-3.4469999998691492E-2</c:v>
                </c:pt>
                <c:pt idx="15">
                  <c:v>-3.2899999998335261E-2</c:v>
                </c:pt>
                <c:pt idx="16">
                  <c:v>-4.2455999999219785E-2</c:v>
                </c:pt>
                <c:pt idx="17">
                  <c:v>-1.7757999994501006E-2</c:v>
                </c:pt>
                <c:pt idx="18">
                  <c:v>-1.4621999995142687E-2</c:v>
                </c:pt>
                <c:pt idx="19">
                  <c:v>-1.4228000000002794E-2</c:v>
                </c:pt>
                <c:pt idx="20">
                  <c:v>-1.4092999997956213E-2</c:v>
                </c:pt>
                <c:pt idx="21">
                  <c:v>-1.1896000003616791E-2</c:v>
                </c:pt>
                <c:pt idx="22">
                  <c:v>-1.301400000374997E-2</c:v>
                </c:pt>
                <c:pt idx="23">
                  <c:v>-1.1685999998007901E-2</c:v>
                </c:pt>
                <c:pt idx="24">
                  <c:v>-1.0664999994332902E-2</c:v>
                </c:pt>
                <c:pt idx="25">
                  <c:v>-2.7029999982914887E-3</c:v>
                </c:pt>
                <c:pt idx="26">
                  <c:v>-1.1899999954039231E-3</c:v>
                </c:pt>
                <c:pt idx="27">
                  <c:v>1.4199999714037403E-4</c:v>
                </c:pt>
                <c:pt idx="28">
                  <c:v>-1.5199999324977398E-4</c:v>
                </c:pt>
                <c:pt idx="29">
                  <c:v>4.7670000058133155E-3</c:v>
                </c:pt>
                <c:pt idx="30">
                  <c:v>1.3180000023567118E-3</c:v>
                </c:pt>
                <c:pt idx="31">
                  <c:v>1.9619999948190525E-3</c:v>
                </c:pt>
                <c:pt idx="32">
                  <c:v>-3.8789999962318689E-3</c:v>
                </c:pt>
                <c:pt idx="33">
                  <c:v>7.6909999988856725E-3</c:v>
                </c:pt>
                <c:pt idx="34">
                  <c:v>3.9410000026691705E-3</c:v>
                </c:pt>
                <c:pt idx="35">
                  <c:v>-6.2700000125914812E-4</c:v>
                </c:pt>
                <c:pt idx="36">
                  <c:v>0</c:v>
                </c:pt>
                <c:pt idx="40">
                  <c:v>5.4730000047129579E-3</c:v>
                </c:pt>
                <c:pt idx="41">
                  <c:v>2.644000000145752E-3</c:v>
                </c:pt>
                <c:pt idx="42">
                  <c:v>4.8840000017662533E-3</c:v>
                </c:pt>
                <c:pt idx="43">
                  <c:v>2.1550000019487925E-3</c:v>
                </c:pt>
                <c:pt idx="46">
                  <c:v>4.7420000046258792E-3</c:v>
                </c:pt>
                <c:pt idx="47">
                  <c:v>1.3076000002911314E-2</c:v>
                </c:pt>
                <c:pt idx="49">
                  <c:v>2.4394000000029337E-2</c:v>
                </c:pt>
                <c:pt idx="50">
                  <c:v>2.1094999996421393E-2</c:v>
                </c:pt>
                <c:pt idx="57">
                  <c:v>3.0330000001413282E-2</c:v>
                </c:pt>
                <c:pt idx="58">
                  <c:v>3.1154999996942934E-2</c:v>
                </c:pt>
                <c:pt idx="59">
                  <c:v>2.8627000006963499E-2</c:v>
                </c:pt>
                <c:pt idx="60">
                  <c:v>2.3432000001776032E-2</c:v>
                </c:pt>
                <c:pt idx="61">
                  <c:v>2.6739000000816304E-2</c:v>
                </c:pt>
                <c:pt idx="62">
                  <c:v>2.9466000007232651E-2</c:v>
                </c:pt>
                <c:pt idx="63">
                  <c:v>3.6450999999942724E-2</c:v>
                </c:pt>
                <c:pt idx="64">
                  <c:v>3.5665000003064051E-2</c:v>
                </c:pt>
                <c:pt idx="65">
                  <c:v>3.4195000007457566E-2</c:v>
                </c:pt>
                <c:pt idx="66">
                  <c:v>3.1057000000146218E-2</c:v>
                </c:pt>
                <c:pt idx="67">
                  <c:v>3.4152000000176486E-2</c:v>
                </c:pt>
                <c:pt idx="68">
                  <c:v>3.015400000003865E-2</c:v>
                </c:pt>
                <c:pt idx="69">
                  <c:v>3.785500000230968E-2</c:v>
                </c:pt>
                <c:pt idx="70">
                  <c:v>3.5582000004069414E-2</c:v>
                </c:pt>
                <c:pt idx="71">
                  <c:v>4.1247000001021661E-2</c:v>
                </c:pt>
                <c:pt idx="72">
                  <c:v>2.8990999999223277E-2</c:v>
                </c:pt>
                <c:pt idx="73">
                  <c:v>3.4266000002389774E-2</c:v>
                </c:pt>
                <c:pt idx="74">
                  <c:v>3.5722000000532717E-2</c:v>
                </c:pt>
                <c:pt idx="78">
                  <c:v>5.0404000008711591E-2</c:v>
                </c:pt>
                <c:pt idx="81">
                  <c:v>5.9518000001844484E-2</c:v>
                </c:pt>
                <c:pt idx="85">
                  <c:v>6.5542500000447035E-2</c:v>
                </c:pt>
                <c:pt idx="87">
                  <c:v>7.0482000002812129E-2</c:v>
                </c:pt>
                <c:pt idx="91">
                  <c:v>7.9146999996737577E-2</c:v>
                </c:pt>
                <c:pt idx="92">
                  <c:v>7.9960500006563962E-2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AF-4C8D-80DC-C5B24CF15F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38">
                  <c:v>6.1399999976856634E-3</c:v>
                </c:pt>
                <c:pt idx="39">
                  <c:v>6.1399999976856634E-3</c:v>
                </c:pt>
                <c:pt idx="44">
                  <c:v>2.8336999996099621E-2</c:v>
                </c:pt>
                <c:pt idx="48">
                  <c:v>2.237299999978859E-2</c:v>
                </c:pt>
                <c:pt idx="51">
                  <c:v>2.6608000000123866E-2</c:v>
                </c:pt>
                <c:pt idx="52">
                  <c:v>2.6608000000123866E-2</c:v>
                </c:pt>
                <c:pt idx="53">
                  <c:v>2.6432000006025191E-2</c:v>
                </c:pt>
                <c:pt idx="54">
                  <c:v>2.6432000006025191E-2</c:v>
                </c:pt>
                <c:pt idx="55">
                  <c:v>2.7432000002590939E-2</c:v>
                </c:pt>
                <c:pt idx="56">
                  <c:v>3.0432000006840099E-2</c:v>
                </c:pt>
                <c:pt idx="79">
                  <c:v>5.8305999998992775E-2</c:v>
                </c:pt>
                <c:pt idx="80">
                  <c:v>5.7357500001671724E-2</c:v>
                </c:pt>
                <c:pt idx="82">
                  <c:v>5.9982000006129965E-2</c:v>
                </c:pt>
                <c:pt idx="88">
                  <c:v>7.0890000002691522E-2</c:v>
                </c:pt>
                <c:pt idx="90">
                  <c:v>7.8190000007452909E-2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AF-4C8D-80DC-C5B24CF15F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75">
                  <c:v>3.6141000004136004E-2</c:v>
                </c:pt>
                <c:pt idx="76">
                  <c:v>3.77580000058515E-2</c:v>
                </c:pt>
                <c:pt idx="77">
                  <c:v>3.7251999994623475E-2</c:v>
                </c:pt>
                <c:pt idx="83">
                  <c:v>6.5783000005467329E-2</c:v>
                </c:pt>
                <c:pt idx="84">
                  <c:v>6.600849999813363E-2</c:v>
                </c:pt>
                <c:pt idx="86">
                  <c:v>6.982100000459468E-2</c:v>
                </c:pt>
                <c:pt idx="89">
                  <c:v>7.1261000004597008E-2</c:v>
                </c:pt>
                <c:pt idx="93">
                  <c:v>7.9747000003408175E-2</c:v>
                </c:pt>
                <c:pt idx="94">
                  <c:v>7.8355000005103648E-2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AF-4C8D-80DC-C5B24CF15F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AF-4C8D-80DC-C5B24CF15F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AF-4C8D-80DC-C5B24CF15F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AF-4C8D-80DC-C5B24CF15F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51">
                  <c:v>1.7087747733655397E-2</c:v>
                </c:pt>
                <c:pt idx="52">
                  <c:v>1.7087747733655397E-2</c:v>
                </c:pt>
                <c:pt idx="53">
                  <c:v>1.7256509384087102E-2</c:v>
                </c:pt>
                <c:pt idx="54">
                  <c:v>1.7256509384087102E-2</c:v>
                </c:pt>
                <c:pt idx="55">
                  <c:v>1.7256509384087102E-2</c:v>
                </c:pt>
                <c:pt idx="56">
                  <c:v>1.7256509384087102E-2</c:v>
                </c:pt>
                <c:pt idx="57">
                  <c:v>1.891248307894821E-2</c:v>
                </c:pt>
                <c:pt idx="58">
                  <c:v>2.0099088433546138E-2</c:v>
                </c:pt>
                <c:pt idx="59">
                  <c:v>2.0605373384841252E-2</c:v>
                </c:pt>
                <c:pt idx="60">
                  <c:v>2.253031096007789E-2</c:v>
                </c:pt>
                <c:pt idx="61">
                  <c:v>2.3854035155651578E-2</c:v>
                </c:pt>
                <c:pt idx="62">
                  <c:v>2.5494187445784713E-2</c:v>
                </c:pt>
                <c:pt idx="63">
                  <c:v>2.6047936611263745E-2</c:v>
                </c:pt>
                <c:pt idx="64">
                  <c:v>2.7640624687212963E-2</c:v>
                </c:pt>
                <c:pt idx="65">
                  <c:v>2.9170027144250293E-2</c:v>
                </c:pt>
                <c:pt idx="66">
                  <c:v>3.1100238521062921E-2</c:v>
                </c:pt>
                <c:pt idx="67">
                  <c:v>3.2866962049019836E-2</c:v>
                </c:pt>
                <c:pt idx="68">
                  <c:v>3.4902649457352275E-2</c:v>
                </c:pt>
                <c:pt idx="69">
                  <c:v>3.6447873319117578E-2</c:v>
                </c:pt>
                <c:pt idx="70">
                  <c:v>3.8088025609250717E-2</c:v>
                </c:pt>
                <c:pt idx="71">
                  <c:v>3.990748715296754E-2</c:v>
                </c:pt>
                <c:pt idx="72">
                  <c:v>4.3029577685954085E-2</c:v>
                </c:pt>
                <c:pt idx="73">
                  <c:v>4.3425112804153392E-2</c:v>
                </c:pt>
                <c:pt idx="74">
                  <c:v>4.3467303216761323E-2</c:v>
                </c:pt>
                <c:pt idx="75">
                  <c:v>4.540278839514994E-2</c:v>
                </c:pt>
                <c:pt idx="76">
                  <c:v>4.6884726638003353E-2</c:v>
                </c:pt>
                <c:pt idx="77">
                  <c:v>4.7106226304194962E-2</c:v>
                </c:pt>
                <c:pt idx="78">
                  <c:v>5.2042504579322343E-2</c:v>
                </c:pt>
                <c:pt idx="79">
                  <c:v>5.7769853090848339E-2</c:v>
                </c:pt>
                <c:pt idx="80">
                  <c:v>6.1142449198694451E-2</c:v>
                </c:pt>
                <c:pt idx="81">
                  <c:v>6.2600655334455899E-2</c:v>
                </c:pt>
                <c:pt idx="82">
                  <c:v>6.2874893016407418E-2</c:v>
                </c:pt>
                <c:pt idx="83">
                  <c:v>6.6002257350969956E-2</c:v>
                </c:pt>
                <c:pt idx="84">
                  <c:v>6.6643024242452831E-2</c:v>
                </c:pt>
                <c:pt idx="85">
                  <c:v>6.6759047877124639E-2</c:v>
                </c:pt>
                <c:pt idx="86">
                  <c:v>6.7763707077350882E-2</c:v>
                </c:pt>
                <c:pt idx="87">
                  <c:v>6.814869459239821E-2</c:v>
                </c:pt>
                <c:pt idx="88">
                  <c:v>6.8380741861741812E-2</c:v>
                </c:pt>
                <c:pt idx="89">
                  <c:v>6.8396563266469784E-2</c:v>
                </c:pt>
                <c:pt idx="90">
                  <c:v>7.3654543437732589E-2</c:v>
                </c:pt>
                <c:pt idx="91">
                  <c:v>7.5241957712105817E-2</c:v>
                </c:pt>
                <c:pt idx="92">
                  <c:v>7.8962624723967326E-2</c:v>
                </c:pt>
                <c:pt idx="93">
                  <c:v>8.209789976089385E-2</c:v>
                </c:pt>
                <c:pt idx="94">
                  <c:v>8.391208750303468E-2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AF-4C8D-80DC-C5B24CF15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084664"/>
        <c:axId val="1"/>
      </c:scatterChart>
      <c:valAx>
        <c:axId val="100808466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08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3492765883602"/>
          <c:y val="0.92000129214617399"/>
          <c:w val="0.863637231296501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Cnc - O-C Diagr.</a:t>
            </a:r>
          </a:p>
        </c:rich>
      </c:tx>
      <c:layout>
        <c:manualLayout>
          <c:xMode val="edge"/>
          <c:yMode val="edge"/>
          <c:x val="0.3422680412371134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37">
                  <c:v>0</c:v>
                </c:pt>
                <c:pt idx="45">
                  <c:v>2.3963999999978114E-2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28-416E-9535-9000ED6A01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3.0000000000000001E-3</c:v>
                  </c:pt>
                  <c:pt idx="74">
                    <c:v>6.9999999999999999E-4</c:v>
                  </c:pt>
                  <c:pt idx="75">
                    <c:v>1.8E-3</c:v>
                  </c:pt>
                  <c:pt idx="76">
                    <c:v>2E-3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5.0000000000000001E-3</c:v>
                  </c:pt>
                  <c:pt idx="80">
                    <c:v>2E-3</c:v>
                  </c:pt>
                  <c:pt idx="81">
                    <c:v>4.0000000000000001E-3</c:v>
                  </c:pt>
                  <c:pt idx="82">
                    <c:v>1.2999999999999999E-3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3.0000000000000001E-3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2.5000000000000001E-3</c:v>
                  </c:pt>
                  <c:pt idx="91">
                    <c:v>1E-3</c:v>
                  </c:pt>
                  <c:pt idx="92">
                    <c:v>1.6000000000000001E-3</c:v>
                  </c:pt>
                  <c:pt idx="93">
                    <c:v>0</c:v>
                  </c:pt>
                  <c:pt idx="94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3.0000000000000001E-3</c:v>
                  </c:pt>
                  <c:pt idx="74">
                    <c:v>6.9999999999999999E-4</c:v>
                  </c:pt>
                  <c:pt idx="75">
                    <c:v>1.8E-3</c:v>
                  </c:pt>
                  <c:pt idx="76">
                    <c:v>2E-3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5.0000000000000001E-3</c:v>
                  </c:pt>
                  <c:pt idx="80">
                    <c:v>2E-3</c:v>
                  </c:pt>
                  <c:pt idx="81">
                    <c:v>4.0000000000000001E-3</c:v>
                  </c:pt>
                  <c:pt idx="82">
                    <c:v>1.2999999999999999E-3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3.0000000000000001E-3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2.5000000000000001E-3</c:v>
                  </c:pt>
                  <c:pt idx="91">
                    <c:v>1E-3</c:v>
                  </c:pt>
                  <c:pt idx="92">
                    <c:v>1.6000000000000001E-3</c:v>
                  </c:pt>
                  <c:pt idx="93">
                    <c:v>0</c:v>
                  </c:pt>
                  <c:pt idx="9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7.2796000002199435E-2</c:v>
                </c:pt>
                <c:pt idx="1">
                  <c:v>4.973700000300596E-2</c:v>
                </c:pt>
                <c:pt idx="2">
                  <c:v>-2.0996999995986698E-2</c:v>
                </c:pt>
                <c:pt idx="3">
                  <c:v>-2.8913999998621875E-2</c:v>
                </c:pt>
                <c:pt idx="4">
                  <c:v>3.0383000001165783E-2</c:v>
                </c:pt>
                <c:pt idx="5">
                  <c:v>-8.8949999990290962E-3</c:v>
                </c:pt>
                <c:pt idx="6">
                  <c:v>-6.2679999973624945E-3</c:v>
                </c:pt>
                <c:pt idx="7">
                  <c:v>-1.1899999990419019E-3</c:v>
                </c:pt>
                <c:pt idx="8">
                  <c:v>2.0164000001386739E-2</c:v>
                </c:pt>
                <c:pt idx="9">
                  <c:v>-3.0056999996304512E-2</c:v>
                </c:pt>
                <c:pt idx="10">
                  <c:v>-2.9916999996203231E-2</c:v>
                </c:pt>
                <c:pt idx="11">
                  <c:v>-3.2803000001877081E-2</c:v>
                </c:pt>
                <c:pt idx="12">
                  <c:v>-3.4123000001272885E-2</c:v>
                </c:pt>
                <c:pt idx="13">
                  <c:v>-3.2723999996960629E-2</c:v>
                </c:pt>
                <c:pt idx="14">
                  <c:v>-3.4469999998691492E-2</c:v>
                </c:pt>
                <c:pt idx="15">
                  <c:v>-3.2899999998335261E-2</c:v>
                </c:pt>
                <c:pt idx="16">
                  <c:v>-4.2455999999219785E-2</c:v>
                </c:pt>
                <c:pt idx="17">
                  <c:v>-1.7757999994501006E-2</c:v>
                </c:pt>
                <c:pt idx="18">
                  <c:v>-1.4621999995142687E-2</c:v>
                </c:pt>
                <c:pt idx="19">
                  <c:v>-1.4228000000002794E-2</c:v>
                </c:pt>
                <c:pt idx="20">
                  <c:v>-1.4092999997956213E-2</c:v>
                </c:pt>
                <c:pt idx="21">
                  <c:v>-1.1896000003616791E-2</c:v>
                </c:pt>
                <c:pt idx="22">
                  <c:v>-1.301400000374997E-2</c:v>
                </c:pt>
                <c:pt idx="23">
                  <c:v>-1.1685999998007901E-2</c:v>
                </c:pt>
                <c:pt idx="24">
                  <c:v>-1.0664999994332902E-2</c:v>
                </c:pt>
                <c:pt idx="25">
                  <c:v>-2.7029999982914887E-3</c:v>
                </c:pt>
                <c:pt idx="26">
                  <c:v>-1.1899999954039231E-3</c:v>
                </c:pt>
                <c:pt idx="27">
                  <c:v>1.4199999714037403E-4</c:v>
                </c:pt>
                <c:pt idx="28">
                  <c:v>-1.5199999324977398E-4</c:v>
                </c:pt>
                <c:pt idx="29">
                  <c:v>4.7670000058133155E-3</c:v>
                </c:pt>
                <c:pt idx="30">
                  <c:v>1.3180000023567118E-3</c:v>
                </c:pt>
                <c:pt idx="31">
                  <c:v>1.9619999948190525E-3</c:v>
                </c:pt>
                <c:pt idx="32">
                  <c:v>-3.8789999962318689E-3</c:v>
                </c:pt>
                <c:pt idx="33">
                  <c:v>7.6909999988856725E-3</c:v>
                </c:pt>
                <c:pt idx="34">
                  <c:v>3.9410000026691705E-3</c:v>
                </c:pt>
                <c:pt idx="35">
                  <c:v>-6.2700000125914812E-4</c:v>
                </c:pt>
                <c:pt idx="36">
                  <c:v>0</c:v>
                </c:pt>
                <c:pt idx="40">
                  <c:v>5.4730000047129579E-3</c:v>
                </c:pt>
                <c:pt idx="41">
                  <c:v>2.644000000145752E-3</c:v>
                </c:pt>
                <c:pt idx="42">
                  <c:v>4.8840000017662533E-3</c:v>
                </c:pt>
                <c:pt idx="43">
                  <c:v>2.1550000019487925E-3</c:v>
                </c:pt>
                <c:pt idx="46">
                  <c:v>4.7420000046258792E-3</c:v>
                </c:pt>
                <c:pt idx="47">
                  <c:v>1.3076000002911314E-2</c:v>
                </c:pt>
                <c:pt idx="49">
                  <c:v>2.4394000000029337E-2</c:v>
                </c:pt>
                <c:pt idx="50">
                  <c:v>2.1094999996421393E-2</c:v>
                </c:pt>
                <c:pt idx="57">
                  <c:v>3.0330000001413282E-2</c:v>
                </c:pt>
                <c:pt idx="58">
                  <c:v>3.1154999996942934E-2</c:v>
                </c:pt>
                <c:pt idx="59">
                  <c:v>2.8627000006963499E-2</c:v>
                </c:pt>
                <c:pt idx="60">
                  <c:v>2.3432000001776032E-2</c:v>
                </c:pt>
                <c:pt idx="61">
                  <c:v>2.6739000000816304E-2</c:v>
                </c:pt>
                <c:pt idx="62">
                  <c:v>2.9466000007232651E-2</c:v>
                </c:pt>
                <c:pt idx="63">
                  <c:v>3.6450999999942724E-2</c:v>
                </c:pt>
                <c:pt idx="64">
                  <c:v>3.5665000003064051E-2</c:v>
                </c:pt>
                <c:pt idx="65">
                  <c:v>3.4195000007457566E-2</c:v>
                </c:pt>
                <c:pt idx="66">
                  <c:v>3.1057000000146218E-2</c:v>
                </c:pt>
                <c:pt idx="67">
                  <c:v>3.4152000000176486E-2</c:v>
                </c:pt>
                <c:pt idx="68">
                  <c:v>3.015400000003865E-2</c:v>
                </c:pt>
                <c:pt idx="69">
                  <c:v>3.785500000230968E-2</c:v>
                </c:pt>
                <c:pt idx="70">
                  <c:v>3.5582000004069414E-2</c:v>
                </c:pt>
                <c:pt idx="71">
                  <c:v>4.1247000001021661E-2</c:v>
                </c:pt>
                <c:pt idx="72">
                  <c:v>2.8990999999223277E-2</c:v>
                </c:pt>
                <c:pt idx="73">
                  <c:v>3.4266000002389774E-2</c:v>
                </c:pt>
                <c:pt idx="74">
                  <c:v>3.5722000000532717E-2</c:v>
                </c:pt>
                <c:pt idx="78">
                  <c:v>5.0404000008711591E-2</c:v>
                </c:pt>
                <c:pt idx="81">
                  <c:v>5.9518000001844484E-2</c:v>
                </c:pt>
                <c:pt idx="85">
                  <c:v>6.5542500000447035E-2</c:v>
                </c:pt>
                <c:pt idx="87">
                  <c:v>7.0482000002812129E-2</c:v>
                </c:pt>
                <c:pt idx="91">
                  <c:v>7.9146999996737577E-2</c:v>
                </c:pt>
                <c:pt idx="92">
                  <c:v>7.9960500006563962E-2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28-416E-9535-9000ED6A01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38">
                  <c:v>6.1399999976856634E-3</c:v>
                </c:pt>
                <c:pt idx="39">
                  <c:v>6.1399999976856634E-3</c:v>
                </c:pt>
                <c:pt idx="44">
                  <c:v>2.8336999996099621E-2</c:v>
                </c:pt>
                <c:pt idx="48">
                  <c:v>2.237299999978859E-2</c:v>
                </c:pt>
                <c:pt idx="51">
                  <c:v>2.6608000000123866E-2</c:v>
                </c:pt>
                <c:pt idx="52">
                  <c:v>2.6608000000123866E-2</c:v>
                </c:pt>
                <c:pt idx="53">
                  <c:v>2.6432000006025191E-2</c:v>
                </c:pt>
                <c:pt idx="54">
                  <c:v>2.6432000006025191E-2</c:v>
                </c:pt>
                <c:pt idx="55">
                  <c:v>2.7432000002590939E-2</c:v>
                </c:pt>
                <c:pt idx="56">
                  <c:v>3.0432000006840099E-2</c:v>
                </c:pt>
                <c:pt idx="79">
                  <c:v>5.8305999998992775E-2</c:v>
                </c:pt>
                <c:pt idx="80">
                  <c:v>5.7357500001671724E-2</c:v>
                </c:pt>
                <c:pt idx="82">
                  <c:v>5.9982000006129965E-2</c:v>
                </c:pt>
                <c:pt idx="88">
                  <c:v>7.0890000002691522E-2</c:v>
                </c:pt>
                <c:pt idx="90">
                  <c:v>7.8190000007452909E-2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28-416E-9535-9000ED6A01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75">
                  <c:v>3.6141000004136004E-2</c:v>
                </c:pt>
                <c:pt idx="76">
                  <c:v>3.77580000058515E-2</c:v>
                </c:pt>
                <c:pt idx="77">
                  <c:v>3.7251999994623475E-2</c:v>
                </c:pt>
                <c:pt idx="83">
                  <c:v>6.5783000005467329E-2</c:v>
                </c:pt>
                <c:pt idx="84">
                  <c:v>6.600849999813363E-2</c:v>
                </c:pt>
                <c:pt idx="86">
                  <c:v>6.982100000459468E-2</c:v>
                </c:pt>
                <c:pt idx="89">
                  <c:v>7.1261000004597008E-2</c:v>
                </c:pt>
                <c:pt idx="93">
                  <c:v>7.9747000003408175E-2</c:v>
                </c:pt>
                <c:pt idx="94">
                  <c:v>7.8355000005103648E-2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28-416E-9535-9000ED6A01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28-416E-9535-9000ED6A01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28-416E-9535-9000ED6A01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7">
                    <c:v>0</c:v>
                  </c:pt>
                  <c:pt idx="67">
                    <c:v>3.0000000000000001E-3</c:v>
                  </c:pt>
                  <c:pt idx="68">
                    <c:v>5.0000000000000001E-3</c:v>
                  </c:pt>
                  <c:pt idx="69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28-416E-9535-9000ED6A01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-25372</c:v>
                </c:pt>
                <c:pt idx="1">
                  <c:v>-24759</c:v>
                </c:pt>
                <c:pt idx="2">
                  <c:v>-22421</c:v>
                </c:pt>
                <c:pt idx="3">
                  <c:v>-22402</c:v>
                </c:pt>
                <c:pt idx="4">
                  <c:v>-22081</c:v>
                </c:pt>
                <c:pt idx="5">
                  <c:v>-21735</c:v>
                </c:pt>
                <c:pt idx="6">
                  <c:v>-21724</c:v>
                </c:pt>
                <c:pt idx="7">
                  <c:v>-19670</c:v>
                </c:pt>
                <c:pt idx="8">
                  <c:v>-19348</c:v>
                </c:pt>
                <c:pt idx="9">
                  <c:v>-18001</c:v>
                </c:pt>
                <c:pt idx="10">
                  <c:v>-17981</c:v>
                </c:pt>
                <c:pt idx="11">
                  <c:v>-17979</c:v>
                </c:pt>
                <c:pt idx="12">
                  <c:v>-17739</c:v>
                </c:pt>
                <c:pt idx="13">
                  <c:v>-17732</c:v>
                </c:pt>
                <c:pt idx="14">
                  <c:v>-17710</c:v>
                </c:pt>
                <c:pt idx="15">
                  <c:v>-17700</c:v>
                </c:pt>
                <c:pt idx="16">
                  <c:v>-12008</c:v>
                </c:pt>
                <c:pt idx="17">
                  <c:v>-8294</c:v>
                </c:pt>
                <c:pt idx="18">
                  <c:v>-8046</c:v>
                </c:pt>
                <c:pt idx="19">
                  <c:v>-8004</c:v>
                </c:pt>
                <c:pt idx="20">
                  <c:v>-7949</c:v>
                </c:pt>
                <c:pt idx="21">
                  <c:v>-7928</c:v>
                </c:pt>
                <c:pt idx="22">
                  <c:v>-7702</c:v>
                </c:pt>
                <c:pt idx="23">
                  <c:v>-7398</c:v>
                </c:pt>
                <c:pt idx="24">
                  <c:v>-7345</c:v>
                </c:pt>
                <c:pt idx="25">
                  <c:v>-6679</c:v>
                </c:pt>
                <c:pt idx="26">
                  <c:v>-6670</c:v>
                </c:pt>
                <c:pt idx="27">
                  <c:v>-6594</c:v>
                </c:pt>
                <c:pt idx="28">
                  <c:v>-6336</c:v>
                </c:pt>
                <c:pt idx="29">
                  <c:v>-5969</c:v>
                </c:pt>
                <c:pt idx="30">
                  <c:v>-5626</c:v>
                </c:pt>
                <c:pt idx="31">
                  <c:v>-5334</c:v>
                </c:pt>
                <c:pt idx="32">
                  <c:v>-647</c:v>
                </c:pt>
                <c:pt idx="33">
                  <c:v>-637</c:v>
                </c:pt>
                <c:pt idx="34">
                  <c:v>-387</c:v>
                </c:pt>
                <c:pt idx="35">
                  <c:v>-11</c:v>
                </c:pt>
                <c:pt idx="36">
                  <c:v>0</c:v>
                </c:pt>
                <c:pt idx="37">
                  <c:v>0</c:v>
                </c:pt>
                <c:pt idx="38">
                  <c:v>20</c:v>
                </c:pt>
                <c:pt idx="39">
                  <c:v>20</c:v>
                </c:pt>
                <c:pt idx="40">
                  <c:v>289</c:v>
                </c:pt>
                <c:pt idx="41">
                  <c:v>292</c:v>
                </c:pt>
                <c:pt idx="42">
                  <c:v>612</c:v>
                </c:pt>
                <c:pt idx="43">
                  <c:v>915</c:v>
                </c:pt>
                <c:pt idx="44">
                  <c:v>1041</c:v>
                </c:pt>
                <c:pt idx="45">
                  <c:v>1052</c:v>
                </c:pt>
                <c:pt idx="46">
                  <c:v>1206</c:v>
                </c:pt>
                <c:pt idx="47">
                  <c:v>1668</c:v>
                </c:pt>
                <c:pt idx="48">
                  <c:v>1989</c:v>
                </c:pt>
                <c:pt idx="49">
                  <c:v>2042</c:v>
                </c:pt>
                <c:pt idx="50">
                  <c:v>2335</c:v>
                </c:pt>
                <c:pt idx="51">
                  <c:v>2344</c:v>
                </c:pt>
                <c:pt idx="52">
                  <c:v>2344</c:v>
                </c:pt>
                <c:pt idx="53">
                  <c:v>2376</c:v>
                </c:pt>
                <c:pt idx="54">
                  <c:v>2376</c:v>
                </c:pt>
                <c:pt idx="55">
                  <c:v>2376</c:v>
                </c:pt>
                <c:pt idx="56">
                  <c:v>2376</c:v>
                </c:pt>
                <c:pt idx="57">
                  <c:v>2690</c:v>
                </c:pt>
                <c:pt idx="58">
                  <c:v>2915</c:v>
                </c:pt>
                <c:pt idx="59">
                  <c:v>3011</c:v>
                </c:pt>
                <c:pt idx="60">
                  <c:v>3376</c:v>
                </c:pt>
                <c:pt idx="61">
                  <c:v>3627</c:v>
                </c:pt>
                <c:pt idx="62">
                  <c:v>3938</c:v>
                </c:pt>
                <c:pt idx="63">
                  <c:v>4043</c:v>
                </c:pt>
                <c:pt idx="64">
                  <c:v>4345</c:v>
                </c:pt>
                <c:pt idx="65">
                  <c:v>4635</c:v>
                </c:pt>
                <c:pt idx="66">
                  <c:v>5001</c:v>
                </c:pt>
                <c:pt idx="67">
                  <c:v>5336</c:v>
                </c:pt>
                <c:pt idx="68">
                  <c:v>5722</c:v>
                </c:pt>
                <c:pt idx="69">
                  <c:v>6015</c:v>
                </c:pt>
                <c:pt idx="70">
                  <c:v>6326</c:v>
                </c:pt>
                <c:pt idx="71">
                  <c:v>6671</c:v>
                </c:pt>
                <c:pt idx="72">
                  <c:v>7263</c:v>
                </c:pt>
                <c:pt idx="73">
                  <c:v>7338</c:v>
                </c:pt>
                <c:pt idx="74">
                  <c:v>7346</c:v>
                </c:pt>
                <c:pt idx="75">
                  <c:v>7713</c:v>
                </c:pt>
                <c:pt idx="76">
                  <c:v>7994</c:v>
                </c:pt>
                <c:pt idx="77">
                  <c:v>8036</c:v>
                </c:pt>
                <c:pt idx="78">
                  <c:v>8972</c:v>
                </c:pt>
                <c:pt idx="79">
                  <c:v>10058</c:v>
                </c:pt>
                <c:pt idx="80">
                  <c:v>10697.5</c:v>
                </c:pt>
                <c:pt idx="81">
                  <c:v>10974</c:v>
                </c:pt>
                <c:pt idx="82">
                  <c:v>11026</c:v>
                </c:pt>
                <c:pt idx="83">
                  <c:v>11619</c:v>
                </c:pt>
                <c:pt idx="84">
                  <c:v>11740.5</c:v>
                </c:pt>
                <c:pt idx="85">
                  <c:v>11762.5</c:v>
                </c:pt>
                <c:pt idx="86">
                  <c:v>11953</c:v>
                </c:pt>
                <c:pt idx="87">
                  <c:v>12026</c:v>
                </c:pt>
                <c:pt idx="88">
                  <c:v>12070</c:v>
                </c:pt>
                <c:pt idx="89">
                  <c:v>12073</c:v>
                </c:pt>
                <c:pt idx="90">
                  <c:v>13070</c:v>
                </c:pt>
                <c:pt idx="91">
                  <c:v>13371</c:v>
                </c:pt>
                <c:pt idx="92">
                  <c:v>14076.5</c:v>
                </c:pt>
                <c:pt idx="93">
                  <c:v>14671</c:v>
                </c:pt>
                <c:pt idx="94">
                  <c:v>15015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51">
                  <c:v>1.7087747733655397E-2</c:v>
                </c:pt>
                <c:pt idx="52">
                  <c:v>1.7087747733655397E-2</c:v>
                </c:pt>
                <c:pt idx="53">
                  <c:v>1.7256509384087102E-2</c:v>
                </c:pt>
                <c:pt idx="54">
                  <c:v>1.7256509384087102E-2</c:v>
                </c:pt>
                <c:pt idx="55">
                  <c:v>1.7256509384087102E-2</c:v>
                </c:pt>
                <c:pt idx="56">
                  <c:v>1.7256509384087102E-2</c:v>
                </c:pt>
                <c:pt idx="57">
                  <c:v>1.891248307894821E-2</c:v>
                </c:pt>
                <c:pt idx="58">
                  <c:v>2.0099088433546138E-2</c:v>
                </c:pt>
                <c:pt idx="59">
                  <c:v>2.0605373384841252E-2</c:v>
                </c:pt>
                <c:pt idx="60">
                  <c:v>2.253031096007789E-2</c:v>
                </c:pt>
                <c:pt idx="61">
                  <c:v>2.3854035155651578E-2</c:v>
                </c:pt>
                <c:pt idx="62">
                  <c:v>2.5494187445784713E-2</c:v>
                </c:pt>
                <c:pt idx="63">
                  <c:v>2.6047936611263745E-2</c:v>
                </c:pt>
                <c:pt idx="64">
                  <c:v>2.7640624687212963E-2</c:v>
                </c:pt>
                <c:pt idx="65">
                  <c:v>2.9170027144250293E-2</c:v>
                </c:pt>
                <c:pt idx="66">
                  <c:v>3.1100238521062921E-2</c:v>
                </c:pt>
                <c:pt idx="67">
                  <c:v>3.2866962049019836E-2</c:v>
                </c:pt>
                <c:pt idx="68">
                  <c:v>3.4902649457352275E-2</c:v>
                </c:pt>
                <c:pt idx="69">
                  <c:v>3.6447873319117578E-2</c:v>
                </c:pt>
                <c:pt idx="70">
                  <c:v>3.8088025609250717E-2</c:v>
                </c:pt>
                <c:pt idx="71">
                  <c:v>3.990748715296754E-2</c:v>
                </c:pt>
                <c:pt idx="72">
                  <c:v>4.3029577685954085E-2</c:v>
                </c:pt>
                <c:pt idx="73">
                  <c:v>4.3425112804153392E-2</c:v>
                </c:pt>
                <c:pt idx="74">
                  <c:v>4.3467303216761323E-2</c:v>
                </c:pt>
                <c:pt idx="75">
                  <c:v>4.540278839514994E-2</c:v>
                </c:pt>
                <c:pt idx="76">
                  <c:v>4.6884726638003353E-2</c:v>
                </c:pt>
                <c:pt idx="77">
                  <c:v>4.7106226304194962E-2</c:v>
                </c:pt>
                <c:pt idx="78">
                  <c:v>5.2042504579322343E-2</c:v>
                </c:pt>
                <c:pt idx="79">
                  <c:v>5.7769853090848339E-2</c:v>
                </c:pt>
                <c:pt idx="80">
                  <c:v>6.1142449198694451E-2</c:v>
                </c:pt>
                <c:pt idx="81">
                  <c:v>6.2600655334455899E-2</c:v>
                </c:pt>
                <c:pt idx="82">
                  <c:v>6.2874893016407418E-2</c:v>
                </c:pt>
                <c:pt idx="83">
                  <c:v>6.6002257350969956E-2</c:v>
                </c:pt>
                <c:pt idx="84">
                  <c:v>6.6643024242452831E-2</c:v>
                </c:pt>
                <c:pt idx="85">
                  <c:v>6.6759047877124639E-2</c:v>
                </c:pt>
                <c:pt idx="86">
                  <c:v>6.7763707077350882E-2</c:v>
                </c:pt>
                <c:pt idx="87">
                  <c:v>6.814869459239821E-2</c:v>
                </c:pt>
                <c:pt idx="88">
                  <c:v>6.8380741861741812E-2</c:v>
                </c:pt>
                <c:pt idx="89">
                  <c:v>6.8396563266469784E-2</c:v>
                </c:pt>
                <c:pt idx="90">
                  <c:v>7.3654543437732589E-2</c:v>
                </c:pt>
                <c:pt idx="91">
                  <c:v>7.5241957712105817E-2</c:v>
                </c:pt>
                <c:pt idx="92">
                  <c:v>7.8962624723967326E-2</c:v>
                </c:pt>
                <c:pt idx="93">
                  <c:v>8.209789976089385E-2</c:v>
                </c:pt>
                <c:pt idx="94">
                  <c:v>8.391208750303468E-2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28-416E-9535-9000ED6A0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090784"/>
        <c:axId val="1"/>
      </c:scatterChart>
      <c:valAx>
        <c:axId val="100809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090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7113402061855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361950</xdr:colOff>
      <xdr:row>18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8C79416-BE23-3115-EFAC-C26495E2C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523876</xdr:colOff>
      <xdr:row>0</xdr:row>
      <xdr:rowOff>0</xdr:rowOff>
    </xdr:from>
    <xdr:to>
      <xdr:col>26</xdr:col>
      <xdr:colOff>657226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7293BA2-8024-2506-ED09-32010FB9A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4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var.astro.cz/oejv/issues/oejv0142.pdf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var.astro.cz/oejv/issues/oejv0172.pdf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var.astro.cz/oejv/issues/oejv0116.pdf" TargetMode="External"/><Relationship Id="rId11" Type="http://schemas.openxmlformats.org/officeDocument/2006/relationships/hyperlink" Target="http://www.konkoly.hu/cgi-bin/IBVS?5988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konkoly.hu/cgi-bin/IBVS?5988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25"/>
  <sheetViews>
    <sheetView tabSelected="1" workbookViewId="0">
      <pane xSplit="14" ySplit="22" topLeftCell="O9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72</v>
      </c>
    </row>
    <row r="2" spans="1:6" x14ac:dyDescent="0.2">
      <c r="A2" t="s">
        <v>25</v>
      </c>
      <c r="B2" s="10" t="s">
        <v>71</v>
      </c>
    </row>
    <row r="4" spans="1:6" ht="14.25" thickTop="1" thickBot="1" x14ac:dyDescent="0.25">
      <c r="A4" s="6" t="s">
        <v>1</v>
      </c>
      <c r="C4" s="3">
        <v>42458.546999999999</v>
      </c>
      <c r="D4" s="4">
        <v>1.092943</v>
      </c>
    </row>
    <row r="5" spans="1:6" ht="13.5" thickTop="1" x14ac:dyDescent="0.2">
      <c r="A5" s="12" t="s">
        <v>75</v>
      </c>
      <c r="B5" s="13"/>
      <c r="C5" s="14">
        <v>-9.5</v>
      </c>
      <c r="D5" s="13" t="s">
        <v>76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42458.546999999999</v>
      </c>
    </row>
    <row r="8" spans="1:6" x14ac:dyDescent="0.2">
      <c r="A8" t="s">
        <v>4</v>
      </c>
      <c r="C8">
        <f>+D4</f>
        <v>1.092943</v>
      </c>
    </row>
    <row r="9" spans="1:6" x14ac:dyDescent="0.2">
      <c r="A9" s="35" t="s">
        <v>83</v>
      </c>
      <c r="B9" s="36">
        <v>100</v>
      </c>
      <c r="C9" s="33" t="str">
        <f>"F"&amp;B9</f>
        <v>F100</v>
      </c>
      <c r="D9" s="34" t="str">
        <f>"G"&amp;B9</f>
        <v>G100</v>
      </c>
    </row>
    <row r="10" spans="1:6" ht="13.5" thickBot="1" x14ac:dyDescent="0.25">
      <c r="A10" s="13"/>
      <c r="B10" s="13"/>
      <c r="C10" s="5" t="s">
        <v>21</v>
      </c>
      <c r="D10" s="5" t="s">
        <v>22</v>
      </c>
      <c r="E10" s="13"/>
    </row>
    <row r="11" spans="1:6" x14ac:dyDescent="0.2">
      <c r="A11" s="13" t="s">
        <v>17</v>
      </c>
      <c r="B11" s="13"/>
      <c r="C11" s="32">
        <f ca="1">INTERCEPT(INDIRECT($D$9):G991,INDIRECT($C$9):F991)</f>
        <v>4.7259568395329882E-3</v>
      </c>
      <c r="D11" s="15"/>
      <c r="E11" s="13"/>
    </row>
    <row r="12" spans="1:6" x14ac:dyDescent="0.2">
      <c r="A12" s="13" t="s">
        <v>18</v>
      </c>
      <c r="B12" s="13"/>
      <c r="C12" s="32">
        <f ca="1">SLOPE(INDIRECT($D$9):G991,INDIRECT($C$9):F991)</f>
        <v>5.2738015759907885E-6</v>
      </c>
      <c r="D12" s="15"/>
      <c r="E12" s="13"/>
    </row>
    <row r="13" spans="1:6" x14ac:dyDescent="0.2">
      <c r="A13" s="13" t="s">
        <v>20</v>
      </c>
      <c r="B13" s="13"/>
      <c r="C13" s="15" t="s">
        <v>15</v>
      </c>
    </row>
    <row r="14" spans="1:6" x14ac:dyDescent="0.2">
      <c r="A14" s="13"/>
      <c r="B14" s="13"/>
      <c r="C14" s="13"/>
    </row>
    <row r="15" spans="1:6" x14ac:dyDescent="0.2">
      <c r="A15" s="16" t="s">
        <v>19</v>
      </c>
      <c r="B15" s="13"/>
      <c r="C15" s="17">
        <f ca="1">(C7+C11)+(C8+C12)*INT(MAX(F21:F3532))</f>
        <v>58869.170057087496</v>
      </c>
      <c r="E15" s="18" t="s">
        <v>85</v>
      </c>
      <c r="F15" s="14">
        <v>1</v>
      </c>
    </row>
    <row r="16" spans="1:6" x14ac:dyDescent="0.2">
      <c r="A16" s="20" t="s">
        <v>5</v>
      </c>
      <c r="B16" s="13"/>
      <c r="C16" s="21">
        <f ca="1">+C8+C12</f>
        <v>1.0929482738015759</v>
      </c>
      <c r="E16" s="18" t="s">
        <v>77</v>
      </c>
      <c r="F16" s="19">
        <f ca="1">NOW()+15018.5+$C$5/24</f>
        <v>60338.72939537037</v>
      </c>
    </row>
    <row r="17" spans="1:17" ht="13.5" thickBot="1" x14ac:dyDescent="0.25">
      <c r="A17" s="18" t="s">
        <v>74</v>
      </c>
      <c r="B17" s="13"/>
      <c r="C17" s="13">
        <f>COUNT(C21:C2190)</f>
        <v>95</v>
      </c>
      <c r="E17" s="18" t="s">
        <v>86</v>
      </c>
      <c r="F17" s="19">
        <f ca="1">ROUND(2*(F16-$C$7)/$C$8,0)/2+F15</f>
        <v>16360.5</v>
      </c>
    </row>
    <row r="18" spans="1:17" ht="14.25" thickTop="1" thickBot="1" x14ac:dyDescent="0.25">
      <c r="A18" s="20" t="s">
        <v>6</v>
      </c>
      <c r="B18" s="13"/>
      <c r="C18" s="23">
        <f ca="1">+C15</f>
        <v>58869.170057087496</v>
      </c>
      <c r="D18" s="24">
        <f ca="1">+C16</f>
        <v>1.0929482738015759</v>
      </c>
      <c r="E18" s="18" t="s">
        <v>78</v>
      </c>
      <c r="F18" s="34">
        <f ca="1">ROUND(2*(F16-$C$15)/$C$16,0)/2+F15</f>
        <v>1345.5</v>
      </c>
    </row>
    <row r="19" spans="1:17" ht="13.5" thickTop="1" x14ac:dyDescent="0.2">
      <c r="E19" s="18" t="s">
        <v>79</v>
      </c>
      <c r="F19" s="22">
        <f ca="1">+$C$15+$C$16*F18-15018.5-$C$5/24</f>
        <v>45321.627792820851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40</v>
      </c>
      <c r="I20" s="8" t="s">
        <v>103</v>
      </c>
      <c r="J20" s="8" t="s">
        <v>98</v>
      </c>
      <c r="K20" s="8" t="s">
        <v>96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 x14ac:dyDescent="0.2">
      <c r="A21" s="52" t="s">
        <v>110</v>
      </c>
      <c r="B21" s="54" t="s">
        <v>69</v>
      </c>
      <c r="C21" s="53">
        <v>14728.47</v>
      </c>
      <c r="D21" s="53" t="s">
        <v>103</v>
      </c>
      <c r="E21">
        <f t="shared" ref="E21:E52" si="0">+(C21-C$7)/C$8</f>
        <v>-25371.933394513711</v>
      </c>
      <c r="F21">
        <f t="shared" ref="F21:F52" si="1">ROUND(2*E21,0)/2</f>
        <v>-25372</v>
      </c>
      <c r="G21">
        <f t="shared" ref="G21:G52" si="2">+C21-(C$7+F21*C$8)</f>
        <v>7.2796000002199435E-2</v>
      </c>
      <c r="I21">
        <f t="shared" ref="I21:I57" si="3">+G21</f>
        <v>7.2796000002199435E-2</v>
      </c>
      <c r="Q21" s="74" t="s">
        <v>440</v>
      </c>
    </row>
    <row r="22" spans="1:17" x14ac:dyDescent="0.2">
      <c r="A22" s="52" t="s">
        <v>110</v>
      </c>
      <c r="B22" s="54" t="s">
        <v>69</v>
      </c>
      <c r="C22" s="53">
        <v>15398.421</v>
      </c>
      <c r="D22" s="53" t="s">
        <v>103</v>
      </c>
      <c r="E22">
        <f t="shared" si="0"/>
        <v>-24758.954492594763</v>
      </c>
      <c r="F22">
        <f t="shared" si="1"/>
        <v>-24759</v>
      </c>
      <c r="G22">
        <f t="shared" si="2"/>
        <v>4.973700000300596E-2</v>
      </c>
      <c r="I22">
        <f t="shared" si="3"/>
        <v>4.973700000300596E-2</v>
      </c>
      <c r="Q22" s="2">
        <f t="shared" ref="Q21:Q52" si="4">+C22-15018.5</f>
        <v>379.92100000000028</v>
      </c>
    </row>
    <row r="23" spans="1:17" x14ac:dyDescent="0.2">
      <c r="A23" s="52" t="s">
        <v>110</v>
      </c>
      <c r="B23" s="54" t="s">
        <v>69</v>
      </c>
      <c r="C23" s="53">
        <v>17953.651000000002</v>
      </c>
      <c r="D23" s="53" t="s">
        <v>103</v>
      </c>
      <c r="E23">
        <f t="shared" si="0"/>
        <v>-22421.019211431885</v>
      </c>
      <c r="F23">
        <f t="shared" si="1"/>
        <v>-22421</v>
      </c>
      <c r="G23">
        <f t="shared" si="2"/>
        <v>-2.0996999995986698E-2</v>
      </c>
      <c r="I23">
        <f t="shared" si="3"/>
        <v>-2.0996999995986698E-2</v>
      </c>
      <c r="Q23" s="2">
        <f t="shared" si="4"/>
        <v>2935.1510000000017</v>
      </c>
    </row>
    <row r="24" spans="1:17" x14ac:dyDescent="0.2">
      <c r="A24" s="52" t="s">
        <v>110</v>
      </c>
      <c r="B24" s="54" t="s">
        <v>69</v>
      </c>
      <c r="C24" s="53">
        <v>17974.409</v>
      </c>
      <c r="D24" s="53" t="s">
        <v>103</v>
      </c>
      <c r="E24">
        <f t="shared" si="0"/>
        <v>-22402.026455176529</v>
      </c>
      <c r="F24">
        <f t="shared" si="1"/>
        <v>-22402</v>
      </c>
      <c r="G24">
        <f t="shared" si="2"/>
        <v>-2.8913999998621875E-2</v>
      </c>
      <c r="I24">
        <f t="shared" si="3"/>
        <v>-2.8913999998621875E-2</v>
      </c>
      <c r="Q24" s="2">
        <f t="shared" si="4"/>
        <v>2955.9089999999997</v>
      </c>
    </row>
    <row r="25" spans="1:17" x14ac:dyDescent="0.2">
      <c r="A25" s="52" t="s">
        <v>110</v>
      </c>
      <c r="B25" s="54" t="s">
        <v>69</v>
      </c>
      <c r="C25" s="53">
        <v>18325.303</v>
      </c>
      <c r="D25" s="53" t="s">
        <v>103</v>
      </c>
      <c r="E25">
        <f t="shared" si="0"/>
        <v>-22080.972200746059</v>
      </c>
      <c r="F25">
        <f t="shared" si="1"/>
        <v>-22081</v>
      </c>
      <c r="G25">
        <f t="shared" si="2"/>
        <v>3.0383000001165783E-2</v>
      </c>
      <c r="I25">
        <f t="shared" si="3"/>
        <v>3.0383000001165783E-2</v>
      </c>
      <c r="Q25" s="2">
        <f t="shared" si="4"/>
        <v>3306.8029999999999</v>
      </c>
    </row>
    <row r="26" spans="1:17" x14ac:dyDescent="0.2">
      <c r="A26" s="52" t="s">
        <v>110</v>
      </c>
      <c r="B26" s="54" t="s">
        <v>69</v>
      </c>
      <c r="C26" s="53">
        <v>18703.421999999999</v>
      </c>
      <c r="D26" s="53" t="s">
        <v>103</v>
      </c>
      <c r="E26">
        <f t="shared" si="0"/>
        <v>-21735.008138576304</v>
      </c>
      <c r="F26">
        <f t="shared" si="1"/>
        <v>-21735</v>
      </c>
      <c r="G26">
        <f t="shared" si="2"/>
        <v>-8.8949999990290962E-3</v>
      </c>
      <c r="I26">
        <f t="shared" si="3"/>
        <v>-8.8949999990290962E-3</v>
      </c>
      <c r="Q26" s="2">
        <f t="shared" si="4"/>
        <v>3684.9219999999987</v>
      </c>
    </row>
    <row r="27" spans="1:17" x14ac:dyDescent="0.2">
      <c r="A27" s="52" t="s">
        <v>110</v>
      </c>
      <c r="B27" s="54" t="s">
        <v>69</v>
      </c>
      <c r="C27" s="53">
        <v>18715.447</v>
      </c>
      <c r="D27" s="53" t="s">
        <v>103</v>
      </c>
      <c r="E27">
        <f t="shared" si="0"/>
        <v>-21724.005734974282</v>
      </c>
      <c r="F27">
        <f t="shared" si="1"/>
        <v>-21724</v>
      </c>
      <c r="G27">
        <f t="shared" si="2"/>
        <v>-6.2679999973624945E-3</v>
      </c>
      <c r="I27">
        <f t="shared" si="3"/>
        <v>-6.2679999973624945E-3</v>
      </c>
      <c r="Q27" s="2">
        <f t="shared" si="4"/>
        <v>3696.9470000000001</v>
      </c>
    </row>
    <row r="28" spans="1:17" x14ac:dyDescent="0.2">
      <c r="A28" s="52" t="s">
        <v>110</v>
      </c>
      <c r="B28" s="54" t="s">
        <v>69</v>
      </c>
      <c r="C28" s="53">
        <v>20960.357</v>
      </c>
      <c r="D28" s="53" t="s">
        <v>103</v>
      </c>
      <c r="E28">
        <f t="shared" si="0"/>
        <v>-19670.00108880335</v>
      </c>
      <c r="F28">
        <f t="shared" si="1"/>
        <v>-19670</v>
      </c>
      <c r="G28">
        <f t="shared" si="2"/>
        <v>-1.1899999990419019E-3</v>
      </c>
      <c r="I28">
        <f t="shared" si="3"/>
        <v>-1.1899999990419019E-3</v>
      </c>
      <c r="Q28" s="2">
        <f t="shared" si="4"/>
        <v>5941.857</v>
      </c>
    </row>
    <row r="29" spans="1:17" x14ac:dyDescent="0.2">
      <c r="A29" s="52" t="s">
        <v>110</v>
      </c>
      <c r="B29" s="54" t="s">
        <v>69</v>
      </c>
      <c r="C29" s="53">
        <v>21312.306</v>
      </c>
      <c r="D29" s="53" t="s">
        <v>103</v>
      </c>
      <c r="E29">
        <f t="shared" si="0"/>
        <v>-19347.981550730456</v>
      </c>
      <c r="F29">
        <f t="shared" si="1"/>
        <v>-19348</v>
      </c>
      <c r="G29">
        <f t="shared" si="2"/>
        <v>2.0164000001386739E-2</v>
      </c>
      <c r="I29">
        <f t="shared" si="3"/>
        <v>2.0164000001386739E-2</v>
      </c>
      <c r="Q29" s="2">
        <f t="shared" si="4"/>
        <v>6293.8060000000005</v>
      </c>
    </row>
    <row r="30" spans="1:17" x14ac:dyDescent="0.2">
      <c r="A30" s="52" t="s">
        <v>141</v>
      </c>
      <c r="B30" s="54" t="s">
        <v>69</v>
      </c>
      <c r="C30" s="53">
        <v>22784.45</v>
      </c>
      <c r="D30" s="53" t="s">
        <v>103</v>
      </c>
      <c r="E30">
        <f t="shared" si="0"/>
        <v>-18001.027500976717</v>
      </c>
      <c r="F30">
        <f t="shared" si="1"/>
        <v>-18001</v>
      </c>
      <c r="G30">
        <f t="shared" si="2"/>
        <v>-3.0056999996304512E-2</v>
      </c>
      <c r="I30">
        <f t="shared" si="3"/>
        <v>-3.0056999996304512E-2</v>
      </c>
      <c r="Q30" s="2">
        <f t="shared" si="4"/>
        <v>7765.9500000000007</v>
      </c>
    </row>
    <row r="31" spans="1:17" x14ac:dyDescent="0.2">
      <c r="A31" s="52" t="s">
        <v>141</v>
      </c>
      <c r="B31" s="54" t="s">
        <v>69</v>
      </c>
      <c r="C31" s="53">
        <v>22806.309000000001</v>
      </c>
      <c r="D31" s="53" t="s">
        <v>103</v>
      </c>
      <c r="E31">
        <f t="shared" si="0"/>
        <v>-17981.027372882207</v>
      </c>
      <c r="F31">
        <f t="shared" si="1"/>
        <v>-17981</v>
      </c>
      <c r="G31">
        <f t="shared" si="2"/>
        <v>-2.9916999996203231E-2</v>
      </c>
      <c r="I31">
        <f t="shared" si="3"/>
        <v>-2.9916999996203231E-2</v>
      </c>
      <c r="Q31" s="2">
        <f t="shared" si="4"/>
        <v>7787.8090000000011</v>
      </c>
    </row>
    <row r="32" spans="1:17" x14ac:dyDescent="0.2">
      <c r="A32" s="52" t="s">
        <v>141</v>
      </c>
      <c r="B32" s="54" t="s">
        <v>69</v>
      </c>
      <c r="C32" s="53">
        <v>22808.491999999998</v>
      </c>
      <c r="D32" s="53" t="s">
        <v>103</v>
      </c>
      <c r="E32">
        <f t="shared" si="0"/>
        <v>-17979.030013459073</v>
      </c>
      <c r="F32">
        <f t="shared" si="1"/>
        <v>-17979</v>
      </c>
      <c r="G32">
        <f t="shared" si="2"/>
        <v>-3.2803000001877081E-2</v>
      </c>
      <c r="I32">
        <f t="shared" si="3"/>
        <v>-3.2803000001877081E-2</v>
      </c>
      <c r="Q32" s="2">
        <f t="shared" si="4"/>
        <v>7789.9919999999984</v>
      </c>
    </row>
    <row r="33" spans="1:17" x14ac:dyDescent="0.2">
      <c r="A33" s="52" t="s">
        <v>141</v>
      </c>
      <c r="B33" s="54" t="s">
        <v>69</v>
      </c>
      <c r="C33" s="53">
        <v>23070.796999999999</v>
      </c>
      <c r="D33" s="53" t="s">
        <v>103</v>
      </c>
      <c r="E33">
        <f t="shared" si="0"/>
        <v>-17739.031221207326</v>
      </c>
      <c r="F33">
        <f t="shared" si="1"/>
        <v>-17739</v>
      </c>
      <c r="G33">
        <f t="shared" si="2"/>
        <v>-3.4123000001272885E-2</v>
      </c>
      <c r="I33">
        <f t="shared" si="3"/>
        <v>-3.4123000001272885E-2</v>
      </c>
      <c r="Q33" s="2">
        <f t="shared" si="4"/>
        <v>8052.2969999999987</v>
      </c>
    </row>
    <row r="34" spans="1:17" x14ac:dyDescent="0.2">
      <c r="A34" s="52" t="s">
        <v>141</v>
      </c>
      <c r="B34" s="54" t="s">
        <v>69</v>
      </c>
      <c r="C34" s="53">
        <v>23078.449000000001</v>
      </c>
      <c r="D34" s="53" t="s">
        <v>103</v>
      </c>
      <c r="E34">
        <f t="shared" si="0"/>
        <v>-17732.02994117717</v>
      </c>
      <c r="F34">
        <f t="shared" si="1"/>
        <v>-17732</v>
      </c>
      <c r="G34">
        <f t="shared" si="2"/>
        <v>-3.2723999996960629E-2</v>
      </c>
      <c r="I34">
        <f t="shared" si="3"/>
        <v>-3.2723999996960629E-2</v>
      </c>
      <c r="Q34" s="2">
        <f t="shared" si="4"/>
        <v>8059.9490000000005</v>
      </c>
    </row>
    <row r="35" spans="1:17" x14ac:dyDescent="0.2">
      <c r="A35" s="52" t="s">
        <v>141</v>
      </c>
      <c r="B35" s="54" t="s">
        <v>69</v>
      </c>
      <c r="C35" s="53">
        <v>23102.491999999998</v>
      </c>
      <c r="D35" s="53" t="s">
        <v>103</v>
      </c>
      <c r="E35">
        <f t="shared" si="0"/>
        <v>-17710.031538698724</v>
      </c>
      <c r="F35">
        <f t="shared" si="1"/>
        <v>-17710</v>
      </c>
      <c r="G35">
        <f t="shared" si="2"/>
        <v>-3.4469999998691492E-2</v>
      </c>
      <c r="I35">
        <f t="shared" si="3"/>
        <v>-3.4469999998691492E-2</v>
      </c>
      <c r="Q35" s="2">
        <f t="shared" si="4"/>
        <v>8083.9919999999984</v>
      </c>
    </row>
    <row r="36" spans="1:17" x14ac:dyDescent="0.2">
      <c r="A36" s="52" t="s">
        <v>141</v>
      </c>
      <c r="B36" s="54" t="s">
        <v>69</v>
      </c>
      <c r="C36" s="53">
        <v>23113.422999999999</v>
      </c>
      <c r="D36" s="53" t="s">
        <v>103</v>
      </c>
      <c r="E36">
        <f t="shared" si="0"/>
        <v>-17700.030102210272</v>
      </c>
      <c r="F36">
        <f t="shared" si="1"/>
        <v>-17700</v>
      </c>
      <c r="G36">
        <f t="shared" si="2"/>
        <v>-3.2899999998335261E-2</v>
      </c>
      <c r="I36">
        <f t="shared" si="3"/>
        <v>-3.2899999998335261E-2</v>
      </c>
      <c r="Q36" s="2">
        <f t="shared" si="4"/>
        <v>8094.9229999999989</v>
      </c>
    </row>
    <row r="37" spans="1:17" x14ac:dyDescent="0.2">
      <c r="A37" s="52" t="s">
        <v>162</v>
      </c>
      <c r="B37" s="54" t="s">
        <v>69</v>
      </c>
      <c r="C37" s="53">
        <v>29334.445</v>
      </c>
      <c r="D37" s="53" t="s">
        <v>103</v>
      </c>
      <c r="E37">
        <f t="shared" si="0"/>
        <v>-12008.03884557566</v>
      </c>
      <c r="F37">
        <f t="shared" si="1"/>
        <v>-12008</v>
      </c>
      <c r="G37">
        <f t="shared" si="2"/>
        <v>-4.2455999999219785E-2</v>
      </c>
      <c r="I37">
        <f t="shared" si="3"/>
        <v>-4.2455999999219785E-2</v>
      </c>
      <c r="Q37" s="2">
        <f t="shared" si="4"/>
        <v>14315.945</v>
      </c>
    </row>
    <row r="38" spans="1:17" x14ac:dyDescent="0.2">
      <c r="A38" s="52" t="s">
        <v>167</v>
      </c>
      <c r="B38" s="54" t="s">
        <v>69</v>
      </c>
      <c r="C38" s="53">
        <v>33393.660000000003</v>
      </c>
      <c r="D38" s="53" t="s">
        <v>103</v>
      </c>
      <c r="E38">
        <f t="shared" si="0"/>
        <v>-8294.0162478738548</v>
      </c>
      <c r="F38">
        <f t="shared" si="1"/>
        <v>-8294</v>
      </c>
      <c r="G38">
        <f t="shared" si="2"/>
        <v>-1.7757999994501006E-2</v>
      </c>
      <c r="I38">
        <f t="shared" si="3"/>
        <v>-1.7757999994501006E-2</v>
      </c>
      <c r="Q38" s="2">
        <f t="shared" si="4"/>
        <v>18375.160000000003</v>
      </c>
    </row>
    <row r="39" spans="1:17" x14ac:dyDescent="0.2">
      <c r="A39" s="52" t="s">
        <v>167</v>
      </c>
      <c r="B39" s="54" t="s">
        <v>69</v>
      </c>
      <c r="C39" s="53">
        <v>33664.713000000003</v>
      </c>
      <c r="D39" s="53" t="s">
        <v>103</v>
      </c>
      <c r="E39">
        <f t="shared" si="0"/>
        <v>-8046.0133785567914</v>
      </c>
      <c r="F39">
        <f t="shared" si="1"/>
        <v>-8046</v>
      </c>
      <c r="G39">
        <f t="shared" si="2"/>
        <v>-1.4621999995142687E-2</v>
      </c>
      <c r="I39">
        <f t="shared" si="3"/>
        <v>-1.4621999995142687E-2</v>
      </c>
      <c r="Q39" s="2">
        <f t="shared" si="4"/>
        <v>18646.213000000003</v>
      </c>
    </row>
    <row r="40" spans="1:17" x14ac:dyDescent="0.2">
      <c r="A40" s="52" t="s">
        <v>167</v>
      </c>
      <c r="B40" s="54" t="s">
        <v>69</v>
      </c>
      <c r="C40" s="53">
        <v>33710.616999999998</v>
      </c>
      <c r="D40" s="53" t="s">
        <v>103</v>
      </c>
      <c r="E40">
        <f t="shared" si="0"/>
        <v>-8004.0130180622418</v>
      </c>
      <c r="F40">
        <f t="shared" si="1"/>
        <v>-8004</v>
      </c>
      <c r="G40">
        <f t="shared" si="2"/>
        <v>-1.4228000000002794E-2</v>
      </c>
      <c r="I40">
        <f t="shared" si="3"/>
        <v>-1.4228000000002794E-2</v>
      </c>
      <c r="Q40" s="2">
        <f t="shared" si="4"/>
        <v>18692.116999999998</v>
      </c>
    </row>
    <row r="41" spans="1:17" x14ac:dyDescent="0.2">
      <c r="A41" s="52" t="s">
        <v>167</v>
      </c>
      <c r="B41" s="54" t="s">
        <v>69</v>
      </c>
      <c r="C41" s="53">
        <v>33770.728999999999</v>
      </c>
      <c r="D41" s="53" t="s">
        <v>103</v>
      </c>
      <c r="E41">
        <f t="shared" si="0"/>
        <v>-7949.0128945425331</v>
      </c>
      <c r="F41">
        <f t="shared" si="1"/>
        <v>-7949</v>
      </c>
      <c r="G41">
        <f t="shared" si="2"/>
        <v>-1.4092999997956213E-2</v>
      </c>
      <c r="I41">
        <f t="shared" si="3"/>
        <v>-1.4092999997956213E-2</v>
      </c>
      <c r="Q41" s="2">
        <f t="shared" si="4"/>
        <v>18752.228999999999</v>
      </c>
    </row>
    <row r="42" spans="1:17" x14ac:dyDescent="0.2">
      <c r="A42" s="52" t="s">
        <v>167</v>
      </c>
      <c r="B42" s="54" t="s">
        <v>69</v>
      </c>
      <c r="C42" s="53">
        <v>33793.682999999997</v>
      </c>
      <c r="D42" s="53" t="s">
        <v>103</v>
      </c>
      <c r="E42">
        <f t="shared" si="0"/>
        <v>-7928.0108843736607</v>
      </c>
      <c r="F42">
        <f t="shared" si="1"/>
        <v>-7928</v>
      </c>
      <c r="G42">
        <f t="shared" si="2"/>
        <v>-1.1896000003616791E-2</v>
      </c>
      <c r="I42">
        <f t="shared" si="3"/>
        <v>-1.1896000003616791E-2</v>
      </c>
      <c r="Q42" s="2">
        <f t="shared" si="4"/>
        <v>18775.182999999997</v>
      </c>
    </row>
    <row r="43" spans="1:17" x14ac:dyDescent="0.2">
      <c r="A43" s="52" t="s">
        <v>181</v>
      </c>
      <c r="B43" s="54" t="s">
        <v>69</v>
      </c>
      <c r="C43" s="53">
        <v>34040.686999999998</v>
      </c>
      <c r="D43" s="53" t="s">
        <v>103</v>
      </c>
      <c r="E43">
        <f t="shared" si="0"/>
        <v>-7702.0119072998323</v>
      </c>
      <c r="F43">
        <f t="shared" si="1"/>
        <v>-7702</v>
      </c>
      <c r="G43">
        <f t="shared" si="2"/>
        <v>-1.301400000374997E-2</v>
      </c>
      <c r="I43">
        <f t="shared" si="3"/>
        <v>-1.301400000374997E-2</v>
      </c>
      <c r="Q43" s="2">
        <f t="shared" si="4"/>
        <v>19022.186999999998</v>
      </c>
    </row>
    <row r="44" spans="1:17" x14ac:dyDescent="0.2">
      <c r="A44" s="52" t="s">
        <v>181</v>
      </c>
      <c r="B44" s="54" t="s">
        <v>69</v>
      </c>
      <c r="C44" s="53">
        <v>34372.942999999999</v>
      </c>
      <c r="D44" s="53" t="s">
        <v>103</v>
      </c>
      <c r="E44">
        <f t="shared" si="0"/>
        <v>-7398.010692231891</v>
      </c>
      <c r="F44">
        <f t="shared" si="1"/>
        <v>-7398</v>
      </c>
      <c r="G44">
        <f t="shared" si="2"/>
        <v>-1.1685999998007901E-2</v>
      </c>
      <c r="I44">
        <f t="shared" si="3"/>
        <v>-1.1685999998007901E-2</v>
      </c>
      <c r="Q44" s="2">
        <f t="shared" si="4"/>
        <v>19354.442999999999</v>
      </c>
    </row>
    <row r="45" spans="1:17" x14ac:dyDescent="0.2">
      <c r="A45" s="52" t="s">
        <v>181</v>
      </c>
      <c r="B45" s="54" t="s">
        <v>69</v>
      </c>
      <c r="C45" s="53">
        <v>34430.870000000003</v>
      </c>
      <c r="D45" s="53" t="s">
        <v>103</v>
      </c>
      <c r="E45">
        <f t="shared" si="0"/>
        <v>-7345.0097580569127</v>
      </c>
      <c r="F45">
        <f t="shared" si="1"/>
        <v>-7345</v>
      </c>
      <c r="G45">
        <f t="shared" si="2"/>
        <v>-1.0664999994332902E-2</v>
      </c>
      <c r="I45">
        <f t="shared" si="3"/>
        <v>-1.0664999994332902E-2</v>
      </c>
      <c r="Q45" s="2">
        <f t="shared" si="4"/>
        <v>19412.370000000003</v>
      </c>
    </row>
    <row r="46" spans="1:17" x14ac:dyDescent="0.2">
      <c r="A46" s="52" t="s">
        <v>189</v>
      </c>
      <c r="B46" s="54" t="s">
        <v>69</v>
      </c>
      <c r="C46" s="53">
        <v>35158.777999999998</v>
      </c>
      <c r="D46" s="53" t="s">
        <v>103</v>
      </c>
      <c r="E46">
        <f t="shared" si="0"/>
        <v>-6679.0024731390386</v>
      </c>
      <c r="F46">
        <f t="shared" si="1"/>
        <v>-6679</v>
      </c>
      <c r="G46">
        <f t="shared" si="2"/>
        <v>-2.7029999982914887E-3</v>
      </c>
      <c r="I46">
        <f t="shared" si="3"/>
        <v>-2.7029999982914887E-3</v>
      </c>
      <c r="Q46" s="2">
        <f t="shared" si="4"/>
        <v>20140.277999999998</v>
      </c>
    </row>
    <row r="47" spans="1:17" x14ac:dyDescent="0.2">
      <c r="A47" s="52" t="s">
        <v>189</v>
      </c>
      <c r="B47" s="54" t="s">
        <v>69</v>
      </c>
      <c r="C47" s="53">
        <v>35168.616000000002</v>
      </c>
      <c r="D47" s="53" t="s">
        <v>103</v>
      </c>
      <c r="E47">
        <f t="shared" si="0"/>
        <v>-6670.0010888033476</v>
      </c>
      <c r="F47">
        <f t="shared" si="1"/>
        <v>-6670</v>
      </c>
      <c r="G47">
        <f t="shared" si="2"/>
        <v>-1.1899999954039231E-3</v>
      </c>
      <c r="I47">
        <f t="shared" si="3"/>
        <v>-1.1899999954039231E-3</v>
      </c>
      <c r="Q47" s="2">
        <f t="shared" si="4"/>
        <v>20150.116000000002</v>
      </c>
    </row>
    <row r="48" spans="1:17" x14ac:dyDescent="0.2">
      <c r="A48" s="52" t="s">
        <v>189</v>
      </c>
      <c r="B48" s="54" t="s">
        <v>69</v>
      </c>
      <c r="C48" s="53">
        <v>35251.680999999997</v>
      </c>
      <c r="D48" s="53" t="s">
        <v>103</v>
      </c>
      <c r="E48">
        <f t="shared" si="0"/>
        <v>-6593.9998700755687</v>
      </c>
      <c r="F48">
        <f t="shared" si="1"/>
        <v>-6594</v>
      </c>
      <c r="G48">
        <f t="shared" si="2"/>
        <v>1.4199999714037403E-4</v>
      </c>
      <c r="I48">
        <f t="shared" si="3"/>
        <v>1.4199999714037403E-4</v>
      </c>
      <c r="Q48" s="2">
        <f t="shared" si="4"/>
        <v>20233.180999999997</v>
      </c>
    </row>
    <row r="49" spans="1:32" x14ac:dyDescent="0.2">
      <c r="A49" s="52" t="s">
        <v>189</v>
      </c>
      <c r="B49" s="54" t="s">
        <v>69</v>
      </c>
      <c r="C49" s="53">
        <v>35533.660000000003</v>
      </c>
      <c r="D49" s="53" t="s">
        <v>103</v>
      </c>
      <c r="E49">
        <f t="shared" si="0"/>
        <v>-6336.0001390740372</v>
      </c>
      <c r="F49">
        <f t="shared" si="1"/>
        <v>-6336</v>
      </c>
      <c r="G49">
        <f t="shared" si="2"/>
        <v>-1.5199999324977398E-4</v>
      </c>
      <c r="I49">
        <f t="shared" si="3"/>
        <v>-1.5199999324977398E-4</v>
      </c>
      <c r="Q49" s="2">
        <f t="shared" si="4"/>
        <v>20515.160000000003</v>
      </c>
    </row>
    <row r="50" spans="1:32" x14ac:dyDescent="0.2">
      <c r="A50" s="52" t="s">
        <v>189</v>
      </c>
      <c r="B50" s="54" t="s">
        <v>69</v>
      </c>
      <c r="C50" s="53">
        <v>35934.775000000001</v>
      </c>
      <c r="D50" s="53" t="s">
        <v>103</v>
      </c>
      <c r="E50">
        <f t="shared" si="0"/>
        <v>-5968.9956383818708</v>
      </c>
      <c r="F50">
        <f t="shared" si="1"/>
        <v>-5969</v>
      </c>
      <c r="G50">
        <f t="shared" si="2"/>
        <v>4.7670000058133155E-3</v>
      </c>
      <c r="I50">
        <f t="shared" si="3"/>
        <v>4.7670000058133155E-3</v>
      </c>
      <c r="Q50" s="2">
        <f t="shared" si="4"/>
        <v>20916.275000000001</v>
      </c>
    </row>
    <row r="51" spans="1:32" x14ac:dyDescent="0.2">
      <c r="A51" s="52" t="s">
        <v>189</v>
      </c>
      <c r="B51" s="54" t="s">
        <v>69</v>
      </c>
      <c r="C51" s="53">
        <v>36309.650999999998</v>
      </c>
      <c r="D51" s="53" t="s">
        <v>103</v>
      </c>
      <c r="E51">
        <f t="shared" si="0"/>
        <v>-5625.9987940816682</v>
      </c>
      <c r="F51">
        <f t="shared" si="1"/>
        <v>-5626</v>
      </c>
      <c r="G51">
        <f t="shared" si="2"/>
        <v>1.3180000023567118E-3</v>
      </c>
      <c r="I51">
        <f t="shared" si="3"/>
        <v>1.3180000023567118E-3</v>
      </c>
      <c r="Q51" s="2">
        <f t="shared" si="4"/>
        <v>21291.150999999998</v>
      </c>
    </row>
    <row r="52" spans="1:32" x14ac:dyDescent="0.2">
      <c r="A52" s="52" t="s">
        <v>189</v>
      </c>
      <c r="B52" s="54" t="s">
        <v>69</v>
      </c>
      <c r="C52" s="53">
        <v>36628.790999999997</v>
      </c>
      <c r="D52" s="53" t="s">
        <v>103</v>
      </c>
      <c r="E52">
        <f t="shared" si="0"/>
        <v>-5333.9982048469146</v>
      </c>
      <c r="F52">
        <f t="shared" si="1"/>
        <v>-5334</v>
      </c>
      <c r="G52">
        <f t="shared" si="2"/>
        <v>1.9619999948190525E-3</v>
      </c>
      <c r="I52">
        <f t="shared" si="3"/>
        <v>1.9619999948190525E-3</v>
      </c>
      <c r="Q52" s="2">
        <f t="shared" si="4"/>
        <v>21610.290999999997</v>
      </c>
    </row>
    <row r="53" spans="1:32" x14ac:dyDescent="0.2">
      <c r="A53" s="25" t="s">
        <v>30</v>
      </c>
      <c r="B53" s="25"/>
      <c r="C53" s="26">
        <v>41751.409</v>
      </c>
      <c r="D53" s="26"/>
      <c r="E53">
        <f t="shared" ref="E53:E84" si="5">+(C53-C$7)/C$8</f>
        <v>-647.00354913293654</v>
      </c>
      <c r="F53">
        <f t="shared" ref="F53:F84" si="6">ROUND(2*E53,0)/2</f>
        <v>-647</v>
      </c>
      <c r="G53">
        <f t="shared" ref="G53:G84" si="7">+C53-(C$7+F53*C$8)</f>
        <v>-3.8789999962318689E-3</v>
      </c>
      <c r="I53">
        <f t="shared" si="3"/>
        <v>-3.8789999962318689E-3</v>
      </c>
      <c r="Q53" s="2">
        <f t="shared" ref="Q53:Q84" si="8">+C53-15018.5</f>
        <v>26732.909</v>
      </c>
      <c r="AB53">
        <v>12</v>
      </c>
      <c r="AD53" t="s">
        <v>29</v>
      </c>
      <c r="AF53" t="s">
        <v>31</v>
      </c>
    </row>
    <row r="54" spans="1:32" x14ac:dyDescent="0.2">
      <c r="A54" s="25" t="s">
        <v>30</v>
      </c>
      <c r="B54" s="25"/>
      <c r="C54" s="26">
        <v>41762.35</v>
      </c>
      <c r="D54" s="26"/>
      <c r="E54">
        <f t="shared" si="5"/>
        <v>-636.99296303649885</v>
      </c>
      <c r="F54">
        <f t="shared" si="6"/>
        <v>-637</v>
      </c>
      <c r="G54">
        <f t="shared" si="7"/>
        <v>7.6909999988856725E-3</v>
      </c>
      <c r="I54">
        <f t="shared" si="3"/>
        <v>7.6909999988856725E-3</v>
      </c>
      <c r="Q54" s="2">
        <f t="shared" si="8"/>
        <v>26743.85</v>
      </c>
      <c r="AA54" t="s">
        <v>32</v>
      </c>
      <c r="AB54">
        <v>10</v>
      </c>
      <c r="AD54" t="s">
        <v>29</v>
      </c>
      <c r="AF54" t="s">
        <v>31</v>
      </c>
    </row>
    <row r="55" spans="1:32" x14ac:dyDescent="0.2">
      <c r="A55" s="25" t="s">
        <v>33</v>
      </c>
      <c r="B55" s="25"/>
      <c r="C55" s="26">
        <v>42035.582000000002</v>
      </c>
      <c r="D55" s="26"/>
      <c r="E55">
        <f t="shared" si="5"/>
        <v>-386.99639413948989</v>
      </c>
      <c r="F55">
        <f t="shared" si="6"/>
        <v>-387</v>
      </c>
      <c r="G55">
        <f t="shared" si="7"/>
        <v>3.9410000026691705E-3</v>
      </c>
      <c r="I55">
        <f t="shared" si="3"/>
        <v>3.9410000026691705E-3</v>
      </c>
      <c r="Q55" s="2">
        <f t="shared" si="8"/>
        <v>27017.082000000002</v>
      </c>
      <c r="AA55" t="s">
        <v>32</v>
      </c>
      <c r="AB55">
        <v>6</v>
      </c>
      <c r="AD55" t="s">
        <v>29</v>
      </c>
      <c r="AF55" t="s">
        <v>31</v>
      </c>
    </row>
    <row r="56" spans="1:32" x14ac:dyDescent="0.2">
      <c r="A56" s="25" t="s">
        <v>34</v>
      </c>
      <c r="B56" s="25"/>
      <c r="C56" s="26">
        <v>42446.523999999998</v>
      </c>
      <c r="D56" s="26"/>
      <c r="E56">
        <f t="shared" si="5"/>
        <v>-11.000573680421621</v>
      </c>
      <c r="F56">
        <f t="shared" si="6"/>
        <v>-11</v>
      </c>
      <c r="G56">
        <f t="shared" si="7"/>
        <v>-6.2700000125914812E-4</v>
      </c>
      <c r="I56">
        <f t="shared" si="3"/>
        <v>-6.2700000125914812E-4</v>
      </c>
      <c r="Q56" s="2">
        <f t="shared" si="8"/>
        <v>27428.023999999998</v>
      </c>
      <c r="AA56" t="s">
        <v>32</v>
      </c>
      <c r="AB56">
        <v>7</v>
      </c>
      <c r="AD56" t="s">
        <v>29</v>
      </c>
      <c r="AF56" t="s">
        <v>31</v>
      </c>
    </row>
    <row r="57" spans="1:32" x14ac:dyDescent="0.2">
      <c r="A57" s="25" t="s">
        <v>34</v>
      </c>
      <c r="B57" s="25"/>
      <c r="C57" s="26">
        <v>42458.546999999999</v>
      </c>
      <c r="D57" s="26"/>
      <c r="E57">
        <f t="shared" si="5"/>
        <v>0</v>
      </c>
      <c r="F57">
        <f t="shared" si="6"/>
        <v>0</v>
      </c>
      <c r="G57">
        <f t="shared" si="7"/>
        <v>0</v>
      </c>
      <c r="I57">
        <f t="shared" si="3"/>
        <v>0</v>
      </c>
      <c r="Q57" s="2">
        <f t="shared" si="8"/>
        <v>27440.046999999999</v>
      </c>
      <c r="AA57" t="s">
        <v>32</v>
      </c>
      <c r="AB57">
        <v>13</v>
      </c>
      <c r="AD57" t="s">
        <v>29</v>
      </c>
      <c r="AF57" t="s">
        <v>31</v>
      </c>
    </row>
    <row r="58" spans="1:32" x14ac:dyDescent="0.2">
      <c r="A58" s="25" t="s">
        <v>13</v>
      </c>
      <c r="B58" s="25"/>
      <c r="C58" s="26">
        <v>42458.546999999999</v>
      </c>
      <c r="D58" s="26" t="s">
        <v>15</v>
      </c>
      <c r="E58">
        <f t="shared" si="5"/>
        <v>0</v>
      </c>
      <c r="F58">
        <f t="shared" si="6"/>
        <v>0</v>
      </c>
      <c r="G58">
        <f t="shared" si="7"/>
        <v>0</v>
      </c>
      <c r="H58">
        <f>+G58</f>
        <v>0</v>
      </c>
      <c r="Q58" s="2">
        <f t="shared" si="8"/>
        <v>27440.046999999999</v>
      </c>
    </row>
    <row r="59" spans="1:32" x14ac:dyDescent="0.2">
      <c r="A59" s="25" t="s">
        <v>35</v>
      </c>
      <c r="B59" s="25"/>
      <c r="C59" s="26">
        <v>42480.411999999997</v>
      </c>
      <c r="D59" s="26"/>
      <c r="E59">
        <f t="shared" si="5"/>
        <v>20.005617859300955</v>
      </c>
      <c r="F59">
        <f t="shared" si="6"/>
        <v>20</v>
      </c>
      <c r="G59">
        <f t="shared" si="7"/>
        <v>6.1399999976856634E-3</v>
      </c>
      <c r="J59">
        <f>+G59</f>
        <v>6.1399999976856634E-3</v>
      </c>
      <c r="Q59" s="2">
        <f t="shared" si="8"/>
        <v>27461.911999999997</v>
      </c>
      <c r="AA59" t="s">
        <v>32</v>
      </c>
      <c r="AF59" t="s">
        <v>36</v>
      </c>
    </row>
    <row r="60" spans="1:32" x14ac:dyDescent="0.2">
      <c r="A60" s="25" t="s">
        <v>35</v>
      </c>
      <c r="B60" s="25"/>
      <c r="C60" s="26">
        <v>42480.411999999997</v>
      </c>
      <c r="D60" s="26"/>
      <c r="E60">
        <f t="shared" si="5"/>
        <v>20.005617859300955</v>
      </c>
      <c r="F60">
        <f t="shared" si="6"/>
        <v>20</v>
      </c>
      <c r="G60">
        <f t="shared" si="7"/>
        <v>6.1399999976856634E-3</v>
      </c>
      <c r="J60">
        <f>+G60</f>
        <v>6.1399999976856634E-3</v>
      </c>
      <c r="Q60" s="2">
        <f t="shared" si="8"/>
        <v>27461.911999999997</v>
      </c>
      <c r="AA60" t="s">
        <v>32</v>
      </c>
      <c r="AF60" t="s">
        <v>36</v>
      </c>
    </row>
    <row r="61" spans="1:32" x14ac:dyDescent="0.2">
      <c r="A61" s="25" t="s">
        <v>37</v>
      </c>
      <c r="B61" s="25"/>
      <c r="C61" s="26">
        <v>42774.413</v>
      </c>
      <c r="D61" s="26"/>
      <c r="E61">
        <f t="shared" si="5"/>
        <v>289.00500758045189</v>
      </c>
      <c r="F61">
        <f t="shared" si="6"/>
        <v>289</v>
      </c>
      <c r="G61">
        <f t="shared" si="7"/>
        <v>5.4730000047129579E-3</v>
      </c>
      <c r="I61">
        <f>+G61</f>
        <v>5.4730000047129579E-3</v>
      </c>
      <c r="Q61" s="2">
        <f t="shared" si="8"/>
        <v>27755.913</v>
      </c>
      <c r="AA61" t="s">
        <v>32</v>
      </c>
      <c r="AB61">
        <v>7</v>
      </c>
      <c r="AD61" t="s">
        <v>29</v>
      </c>
      <c r="AF61" t="s">
        <v>31</v>
      </c>
    </row>
    <row r="62" spans="1:32" x14ac:dyDescent="0.2">
      <c r="A62" s="25" t="s">
        <v>37</v>
      </c>
      <c r="B62" s="25"/>
      <c r="C62" s="26">
        <v>42777.688999999998</v>
      </c>
      <c r="D62" s="26"/>
      <c r="E62">
        <f t="shared" si="5"/>
        <v>292.0024191563511</v>
      </c>
      <c r="F62">
        <f t="shared" si="6"/>
        <v>292</v>
      </c>
      <c r="G62">
        <f t="shared" si="7"/>
        <v>2.644000000145752E-3</v>
      </c>
      <c r="I62">
        <f>+G62</f>
        <v>2.644000000145752E-3</v>
      </c>
      <c r="Q62" s="2">
        <f t="shared" si="8"/>
        <v>27759.188999999998</v>
      </c>
      <c r="AA62" t="s">
        <v>32</v>
      </c>
      <c r="AB62">
        <v>10</v>
      </c>
      <c r="AD62" t="s">
        <v>29</v>
      </c>
      <c r="AF62" t="s">
        <v>31</v>
      </c>
    </row>
    <row r="63" spans="1:32" x14ac:dyDescent="0.2">
      <c r="A63" s="25" t="s">
        <v>38</v>
      </c>
      <c r="B63" s="25"/>
      <c r="C63" s="26">
        <v>43127.432999999997</v>
      </c>
      <c r="D63" s="26"/>
      <c r="E63">
        <f t="shared" si="5"/>
        <v>612.00446866853861</v>
      </c>
      <c r="F63">
        <f t="shared" si="6"/>
        <v>612</v>
      </c>
      <c r="G63">
        <f t="shared" si="7"/>
        <v>4.8840000017662533E-3</v>
      </c>
      <c r="I63">
        <f>+G63</f>
        <v>4.8840000017662533E-3</v>
      </c>
      <c r="Q63" s="2">
        <f t="shared" si="8"/>
        <v>28108.932999999997</v>
      </c>
      <c r="AA63" t="s">
        <v>32</v>
      </c>
      <c r="AB63">
        <v>6</v>
      </c>
      <c r="AD63" t="s">
        <v>29</v>
      </c>
      <c r="AF63" t="s">
        <v>31</v>
      </c>
    </row>
    <row r="64" spans="1:32" x14ac:dyDescent="0.2">
      <c r="A64" s="25" t="s">
        <v>39</v>
      </c>
      <c r="B64" s="25"/>
      <c r="C64" s="26">
        <v>43458.591999999997</v>
      </c>
      <c r="D64" s="26"/>
      <c r="E64">
        <f t="shared" si="5"/>
        <v>915.00197174051914</v>
      </c>
      <c r="F64">
        <f t="shared" si="6"/>
        <v>915</v>
      </c>
      <c r="G64">
        <f t="shared" si="7"/>
        <v>2.1550000019487925E-3</v>
      </c>
      <c r="I64">
        <f>+G64</f>
        <v>2.1550000019487925E-3</v>
      </c>
      <c r="Q64" s="2">
        <f t="shared" si="8"/>
        <v>28440.091999999997</v>
      </c>
      <c r="AA64" t="s">
        <v>32</v>
      </c>
      <c r="AB64">
        <v>11</v>
      </c>
      <c r="AD64" t="s">
        <v>29</v>
      </c>
      <c r="AF64" t="s">
        <v>31</v>
      </c>
    </row>
    <row r="65" spans="1:32" x14ac:dyDescent="0.2">
      <c r="A65" s="25" t="s">
        <v>41</v>
      </c>
      <c r="B65" s="25"/>
      <c r="C65" s="26">
        <v>43596.328999999998</v>
      </c>
      <c r="D65" s="26"/>
      <c r="E65">
        <f t="shared" si="5"/>
        <v>1041.0259272441465</v>
      </c>
      <c r="F65">
        <f t="shared" si="6"/>
        <v>1041</v>
      </c>
      <c r="G65">
        <f t="shared" si="7"/>
        <v>2.8336999996099621E-2</v>
      </c>
      <c r="J65">
        <f>+G65</f>
        <v>2.8336999996099621E-2</v>
      </c>
      <c r="Q65" s="2">
        <f t="shared" si="8"/>
        <v>28577.828999999998</v>
      </c>
      <c r="AA65" t="s">
        <v>40</v>
      </c>
      <c r="AF65" t="s">
        <v>36</v>
      </c>
    </row>
    <row r="66" spans="1:32" x14ac:dyDescent="0.2">
      <c r="A66" s="25" t="s">
        <v>41</v>
      </c>
      <c r="B66" s="25"/>
      <c r="C66" s="26">
        <v>43608.347000000002</v>
      </c>
      <c r="D66" s="26"/>
      <c r="E66">
        <f t="shared" si="5"/>
        <v>1052.021926120578</v>
      </c>
      <c r="F66">
        <f t="shared" si="6"/>
        <v>1052</v>
      </c>
      <c r="G66">
        <f t="shared" si="7"/>
        <v>2.3963999999978114E-2</v>
      </c>
      <c r="H66">
        <f>+G66</f>
        <v>2.3963999999978114E-2</v>
      </c>
      <c r="Q66" s="2">
        <f t="shared" si="8"/>
        <v>28589.847000000002</v>
      </c>
      <c r="AA66" t="s">
        <v>40</v>
      </c>
      <c r="AF66" t="s">
        <v>36</v>
      </c>
    </row>
    <row r="67" spans="1:32" x14ac:dyDescent="0.2">
      <c r="A67" s="25" t="s">
        <v>42</v>
      </c>
      <c r="B67" s="25"/>
      <c r="C67" s="26">
        <v>43776.641000000003</v>
      </c>
      <c r="D67" s="26"/>
      <c r="E67">
        <f t="shared" si="5"/>
        <v>1206.0043387441108</v>
      </c>
      <c r="F67">
        <f t="shared" si="6"/>
        <v>1206</v>
      </c>
      <c r="G67">
        <f t="shared" si="7"/>
        <v>4.7420000046258792E-3</v>
      </c>
      <c r="I67">
        <f>+G67</f>
        <v>4.7420000046258792E-3</v>
      </c>
      <c r="Q67" s="2">
        <f t="shared" si="8"/>
        <v>28758.141000000003</v>
      </c>
      <c r="AA67" t="s">
        <v>32</v>
      </c>
      <c r="AB67">
        <v>10</v>
      </c>
      <c r="AD67" t="s">
        <v>29</v>
      </c>
      <c r="AF67" t="s">
        <v>31</v>
      </c>
    </row>
    <row r="68" spans="1:32" x14ac:dyDescent="0.2">
      <c r="A68" s="25" t="s">
        <v>43</v>
      </c>
      <c r="B68" s="25"/>
      <c r="C68" s="26">
        <v>44281.589</v>
      </c>
      <c r="D68" s="26"/>
      <c r="E68">
        <f t="shared" si="5"/>
        <v>1668.0119640274024</v>
      </c>
      <c r="F68">
        <f t="shared" si="6"/>
        <v>1668</v>
      </c>
      <c r="G68">
        <f t="shared" si="7"/>
        <v>1.3076000002911314E-2</v>
      </c>
      <c r="I68">
        <f>+G68</f>
        <v>1.3076000002911314E-2</v>
      </c>
      <c r="Q68" s="2">
        <f t="shared" si="8"/>
        <v>29263.089</v>
      </c>
      <c r="AA68" t="s">
        <v>32</v>
      </c>
      <c r="AB68">
        <v>11</v>
      </c>
      <c r="AD68" t="s">
        <v>29</v>
      </c>
      <c r="AF68" t="s">
        <v>31</v>
      </c>
    </row>
    <row r="69" spans="1:32" x14ac:dyDescent="0.2">
      <c r="A69" s="25" t="s">
        <v>44</v>
      </c>
      <c r="B69" s="25"/>
      <c r="C69" s="26">
        <v>44632.432999999997</v>
      </c>
      <c r="D69" s="26"/>
      <c r="E69">
        <f t="shared" si="5"/>
        <v>1989.0204704179437</v>
      </c>
      <c r="F69">
        <f t="shared" si="6"/>
        <v>1989</v>
      </c>
      <c r="G69">
        <f t="shared" si="7"/>
        <v>2.237299999978859E-2</v>
      </c>
      <c r="J69">
        <f>+G69</f>
        <v>2.237299999978859E-2</v>
      </c>
      <c r="Q69" s="2">
        <f t="shared" si="8"/>
        <v>29613.932999999997</v>
      </c>
      <c r="AA69" t="s">
        <v>32</v>
      </c>
      <c r="AF69" t="s">
        <v>36</v>
      </c>
    </row>
    <row r="70" spans="1:32" x14ac:dyDescent="0.2">
      <c r="A70" s="25" t="s">
        <v>45</v>
      </c>
      <c r="B70" s="25"/>
      <c r="C70" s="26">
        <v>44690.360999999997</v>
      </c>
      <c r="D70" s="26"/>
      <c r="E70">
        <f t="shared" si="5"/>
        <v>2042.0223195537174</v>
      </c>
      <c r="F70">
        <f t="shared" si="6"/>
        <v>2042</v>
      </c>
      <c r="G70">
        <f t="shared" si="7"/>
        <v>2.4394000000029337E-2</v>
      </c>
      <c r="I70">
        <f>+G70</f>
        <v>2.4394000000029337E-2</v>
      </c>
      <c r="Q70" s="2">
        <f t="shared" si="8"/>
        <v>29671.860999999997</v>
      </c>
      <c r="AA70" t="s">
        <v>32</v>
      </c>
      <c r="AB70">
        <v>12</v>
      </c>
      <c r="AD70" t="s">
        <v>29</v>
      </c>
      <c r="AF70" t="s">
        <v>31</v>
      </c>
    </row>
    <row r="71" spans="1:32" x14ac:dyDescent="0.2">
      <c r="A71" s="25" t="s">
        <v>46</v>
      </c>
      <c r="B71" s="25"/>
      <c r="C71" s="26">
        <v>45010.59</v>
      </c>
      <c r="D71" s="26"/>
      <c r="E71">
        <f t="shared" si="5"/>
        <v>2335.0193010980424</v>
      </c>
      <c r="F71">
        <f t="shared" si="6"/>
        <v>2335</v>
      </c>
      <c r="G71">
        <f t="shared" si="7"/>
        <v>2.1094999996421393E-2</v>
      </c>
      <c r="I71">
        <f>+G71</f>
        <v>2.1094999996421393E-2</v>
      </c>
      <c r="Q71" s="2">
        <f t="shared" si="8"/>
        <v>29992.089999999997</v>
      </c>
      <c r="AA71" t="s">
        <v>32</v>
      </c>
      <c r="AB71">
        <v>6</v>
      </c>
      <c r="AD71" t="s">
        <v>29</v>
      </c>
      <c r="AF71" t="s">
        <v>31</v>
      </c>
    </row>
    <row r="72" spans="1:32" x14ac:dyDescent="0.2">
      <c r="A72" s="25" t="s">
        <v>47</v>
      </c>
      <c r="B72" s="25"/>
      <c r="C72" s="26">
        <v>45020.432000000001</v>
      </c>
      <c r="D72" s="26"/>
      <c r="E72">
        <f t="shared" si="5"/>
        <v>2344.0243452769287</v>
      </c>
      <c r="F72">
        <f t="shared" si="6"/>
        <v>2344</v>
      </c>
      <c r="G72">
        <f t="shared" si="7"/>
        <v>2.6608000000123866E-2</v>
      </c>
      <c r="J72">
        <f t="shared" ref="J72:J77" si="9">+G72</f>
        <v>2.6608000000123866E-2</v>
      </c>
      <c r="O72">
        <f t="shared" ref="O72:O112" ca="1" si="10">+C$11+C$12*F72</f>
        <v>1.7087747733655397E-2</v>
      </c>
      <c r="Q72" s="2">
        <f t="shared" si="8"/>
        <v>30001.932000000001</v>
      </c>
      <c r="AA72" t="s">
        <v>32</v>
      </c>
      <c r="AF72" t="s">
        <v>36</v>
      </c>
    </row>
    <row r="73" spans="1:32" x14ac:dyDescent="0.2">
      <c r="A73" s="25" t="s">
        <v>47</v>
      </c>
      <c r="B73" s="25"/>
      <c r="C73" s="26">
        <v>45020.432000000001</v>
      </c>
      <c r="D73" s="26"/>
      <c r="E73">
        <f t="shared" si="5"/>
        <v>2344.0243452769287</v>
      </c>
      <c r="F73">
        <f t="shared" si="6"/>
        <v>2344</v>
      </c>
      <c r="G73">
        <f t="shared" si="7"/>
        <v>2.6608000000123866E-2</v>
      </c>
      <c r="J73">
        <f t="shared" si="9"/>
        <v>2.6608000000123866E-2</v>
      </c>
      <c r="O73">
        <f t="shared" ca="1" si="10"/>
        <v>1.7087747733655397E-2</v>
      </c>
      <c r="Q73" s="2">
        <f t="shared" si="8"/>
        <v>30001.932000000001</v>
      </c>
      <c r="AA73" t="s">
        <v>32</v>
      </c>
      <c r="AF73" t="s">
        <v>36</v>
      </c>
    </row>
    <row r="74" spans="1:32" x14ac:dyDescent="0.2">
      <c r="A74" s="25" t="s">
        <v>47</v>
      </c>
      <c r="B74" s="25"/>
      <c r="C74" s="26">
        <v>45055.406000000003</v>
      </c>
      <c r="D74" s="26"/>
      <c r="E74">
        <f t="shared" si="5"/>
        <v>2376.0241842438299</v>
      </c>
      <c r="F74">
        <f t="shared" si="6"/>
        <v>2376</v>
      </c>
      <c r="G74">
        <f t="shared" si="7"/>
        <v>2.6432000006025191E-2</v>
      </c>
      <c r="J74">
        <f t="shared" si="9"/>
        <v>2.6432000006025191E-2</v>
      </c>
      <c r="O74">
        <f t="shared" ca="1" si="10"/>
        <v>1.7256509384087102E-2</v>
      </c>
      <c r="Q74" s="2">
        <f t="shared" si="8"/>
        <v>30036.906000000003</v>
      </c>
      <c r="AA74" t="s">
        <v>32</v>
      </c>
      <c r="AF74" t="s">
        <v>36</v>
      </c>
    </row>
    <row r="75" spans="1:32" x14ac:dyDescent="0.2">
      <c r="A75" s="25" t="s">
        <v>47</v>
      </c>
      <c r="B75" s="25"/>
      <c r="C75" s="26">
        <v>45055.406000000003</v>
      </c>
      <c r="D75" s="26"/>
      <c r="E75">
        <f t="shared" si="5"/>
        <v>2376.0241842438299</v>
      </c>
      <c r="F75">
        <f t="shared" si="6"/>
        <v>2376</v>
      </c>
      <c r="G75">
        <f t="shared" si="7"/>
        <v>2.6432000006025191E-2</v>
      </c>
      <c r="J75">
        <f t="shared" si="9"/>
        <v>2.6432000006025191E-2</v>
      </c>
      <c r="O75">
        <f t="shared" ca="1" si="10"/>
        <v>1.7256509384087102E-2</v>
      </c>
      <c r="Q75" s="2">
        <f t="shared" si="8"/>
        <v>30036.906000000003</v>
      </c>
      <c r="AA75" t="s">
        <v>32</v>
      </c>
      <c r="AF75" t="s">
        <v>36</v>
      </c>
    </row>
    <row r="76" spans="1:32" x14ac:dyDescent="0.2">
      <c r="A76" s="25" t="s">
        <v>47</v>
      </c>
      <c r="B76" s="25"/>
      <c r="C76" s="26">
        <v>45055.406999999999</v>
      </c>
      <c r="D76" s="26"/>
      <c r="E76">
        <f t="shared" si="5"/>
        <v>2376.0250992046249</v>
      </c>
      <c r="F76">
        <f t="shared" si="6"/>
        <v>2376</v>
      </c>
      <c r="G76">
        <f t="shared" si="7"/>
        <v>2.7432000002590939E-2</v>
      </c>
      <c r="J76">
        <f t="shared" si="9"/>
        <v>2.7432000002590939E-2</v>
      </c>
      <c r="O76">
        <f t="shared" ca="1" si="10"/>
        <v>1.7256509384087102E-2</v>
      </c>
      <c r="Q76" s="2">
        <f t="shared" si="8"/>
        <v>30036.906999999999</v>
      </c>
      <c r="AA76" t="s">
        <v>32</v>
      </c>
      <c r="AF76" t="s">
        <v>36</v>
      </c>
    </row>
    <row r="77" spans="1:32" x14ac:dyDescent="0.2">
      <c r="A77" s="25" t="s">
        <v>47</v>
      </c>
      <c r="B77" s="25"/>
      <c r="C77" s="26">
        <v>45055.41</v>
      </c>
      <c r="D77" s="26"/>
      <c r="E77">
        <f t="shared" si="5"/>
        <v>2376.0278440870247</v>
      </c>
      <c r="F77">
        <f t="shared" si="6"/>
        <v>2376</v>
      </c>
      <c r="G77">
        <f t="shared" si="7"/>
        <v>3.0432000006840099E-2</v>
      </c>
      <c r="J77">
        <f t="shared" si="9"/>
        <v>3.0432000006840099E-2</v>
      </c>
      <c r="O77">
        <f t="shared" ca="1" si="10"/>
        <v>1.7256509384087102E-2</v>
      </c>
      <c r="Q77" s="2">
        <f t="shared" si="8"/>
        <v>30036.910000000003</v>
      </c>
      <c r="AA77" t="s">
        <v>32</v>
      </c>
      <c r="AF77" t="s">
        <v>36</v>
      </c>
    </row>
    <row r="78" spans="1:32" x14ac:dyDescent="0.2">
      <c r="A78" s="25" t="s">
        <v>48</v>
      </c>
      <c r="B78" s="25"/>
      <c r="C78" s="26">
        <v>45398.593999999997</v>
      </c>
      <c r="D78" s="26"/>
      <c r="E78">
        <f t="shared" si="5"/>
        <v>2690.0277507610176</v>
      </c>
      <c r="F78">
        <f t="shared" si="6"/>
        <v>2690</v>
      </c>
      <c r="G78">
        <f t="shared" si="7"/>
        <v>3.0330000001413282E-2</v>
      </c>
      <c r="I78">
        <f t="shared" ref="I78:I95" si="11">+G78</f>
        <v>3.0330000001413282E-2</v>
      </c>
      <c r="O78">
        <f t="shared" ca="1" si="10"/>
        <v>1.891248307894821E-2</v>
      </c>
      <c r="Q78" s="2">
        <f t="shared" si="8"/>
        <v>30380.093999999997</v>
      </c>
      <c r="AA78" t="s">
        <v>32</v>
      </c>
      <c r="AB78">
        <v>8</v>
      </c>
      <c r="AD78" t="s">
        <v>29</v>
      </c>
      <c r="AF78" t="s">
        <v>31</v>
      </c>
    </row>
    <row r="79" spans="1:32" x14ac:dyDescent="0.2">
      <c r="A79" s="25" t="s">
        <v>49</v>
      </c>
      <c r="B79" s="25"/>
      <c r="C79" s="26">
        <v>45644.506999999998</v>
      </c>
      <c r="D79" s="26"/>
      <c r="E79">
        <f t="shared" si="5"/>
        <v>2915.0285056036764</v>
      </c>
      <c r="F79">
        <f t="shared" si="6"/>
        <v>2915</v>
      </c>
      <c r="G79">
        <f t="shared" si="7"/>
        <v>3.1154999996942934E-2</v>
      </c>
      <c r="I79">
        <f t="shared" si="11"/>
        <v>3.1154999996942934E-2</v>
      </c>
      <c r="O79">
        <f t="shared" ca="1" si="10"/>
        <v>2.0099088433546138E-2</v>
      </c>
      <c r="Q79" s="2">
        <f t="shared" si="8"/>
        <v>30626.006999999998</v>
      </c>
      <c r="AA79" t="s">
        <v>32</v>
      </c>
      <c r="AB79">
        <v>6</v>
      </c>
      <c r="AD79" t="s">
        <v>29</v>
      </c>
      <c r="AF79" t="s">
        <v>31</v>
      </c>
    </row>
    <row r="80" spans="1:32" x14ac:dyDescent="0.2">
      <c r="A80" s="25" t="s">
        <v>50</v>
      </c>
      <c r="B80" s="25"/>
      <c r="C80" s="26">
        <v>45749.427000000003</v>
      </c>
      <c r="D80" s="26"/>
      <c r="E80">
        <f t="shared" si="5"/>
        <v>3011.0261925827831</v>
      </c>
      <c r="F80">
        <f t="shared" si="6"/>
        <v>3011</v>
      </c>
      <c r="G80">
        <f t="shared" si="7"/>
        <v>2.8627000006963499E-2</v>
      </c>
      <c r="I80">
        <f t="shared" si="11"/>
        <v>2.8627000006963499E-2</v>
      </c>
      <c r="O80">
        <f t="shared" ca="1" si="10"/>
        <v>2.0605373384841252E-2</v>
      </c>
      <c r="Q80" s="2">
        <f t="shared" si="8"/>
        <v>30730.927000000003</v>
      </c>
      <c r="AA80" t="s">
        <v>32</v>
      </c>
      <c r="AB80">
        <v>6</v>
      </c>
      <c r="AD80" t="s">
        <v>29</v>
      </c>
      <c r="AF80" t="s">
        <v>31</v>
      </c>
    </row>
    <row r="81" spans="1:32" x14ac:dyDescent="0.2">
      <c r="A81" s="25" t="s">
        <v>51</v>
      </c>
      <c r="B81" s="25"/>
      <c r="C81" s="26">
        <v>46148.345999999998</v>
      </c>
      <c r="D81" s="26"/>
      <c r="E81">
        <f t="shared" si="5"/>
        <v>3376.0214393614297</v>
      </c>
      <c r="F81">
        <f t="shared" si="6"/>
        <v>3376</v>
      </c>
      <c r="G81">
        <f t="shared" si="7"/>
        <v>2.3432000001776032E-2</v>
      </c>
      <c r="I81">
        <f t="shared" si="11"/>
        <v>2.3432000001776032E-2</v>
      </c>
      <c r="O81">
        <f t="shared" ca="1" si="10"/>
        <v>2.253031096007789E-2</v>
      </c>
      <c r="Q81" s="2">
        <f t="shared" si="8"/>
        <v>31129.845999999998</v>
      </c>
      <c r="AA81" t="s">
        <v>32</v>
      </c>
      <c r="AB81">
        <v>6</v>
      </c>
      <c r="AD81" t="s">
        <v>29</v>
      </c>
      <c r="AF81" t="s">
        <v>31</v>
      </c>
    </row>
    <row r="82" spans="1:32" x14ac:dyDescent="0.2">
      <c r="A82" s="25" t="s">
        <v>52</v>
      </c>
      <c r="B82" s="25"/>
      <c r="C82" s="26">
        <v>46422.678</v>
      </c>
      <c r="D82" s="26"/>
      <c r="E82">
        <f t="shared" si="5"/>
        <v>3627.0244651367925</v>
      </c>
      <c r="F82">
        <f t="shared" si="6"/>
        <v>3627</v>
      </c>
      <c r="G82">
        <f t="shared" si="7"/>
        <v>2.6739000000816304E-2</v>
      </c>
      <c r="I82">
        <f t="shared" si="11"/>
        <v>2.6739000000816304E-2</v>
      </c>
      <c r="O82">
        <f t="shared" ca="1" si="10"/>
        <v>2.3854035155651578E-2</v>
      </c>
      <c r="Q82" s="2">
        <f t="shared" si="8"/>
        <v>31404.178</v>
      </c>
      <c r="AA82" t="s">
        <v>32</v>
      </c>
      <c r="AB82">
        <v>9</v>
      </c>
      <c r="AD82" t="s">
        <v>29</v>
      </c>
      <c r="AF82" t="s">
        <v>31</v>
      </c>
    </row>
    <row r="83" spans="1:32" x14ac:dyDescent="0.2">
      <c r="A83" s="25" t="s">
        <v>53</v>
      </c>
      <c r="B83" s="25"/>
      <c r="C83" s="26">
        <v>46762.586000000003</v>
      </c>
      <c r="D83" s="26"/>
      <c r="E83">
        <f t="shared" si="5"/>
        <v>3938.0269602348926</v>
      </c>
      <c r="F83">
        <f t="shared" si="6"/>
        <v>3938</v>
      </c>
      <c r="G83">
        <f t="shared" si="7"/>
        <v>2.9466000007232651E-2</v>
      </c>
      <c r="I83">
        <f t="shared" si="11"/>
        <v>2.9466000007232651E-2</v>
      </c>
      <c r="O83">
        <f t="shared" ca="1" si="10"/>
        <v>2.5494187445784713E-2</v>
      </c>
      <c r="Q83" s="2">
        <f t="shared" si="8"/>
        <v>31744.086000000003</v>
      </c>
      <c r="AA83" t="s">
        <v>32</v>
      </c>
      <c r="AB83">
        <v>6</v>
      </c>
      <c r="AD83" t="s">
        <v>29</v>
      </c>
      <c r="AF83" t="s">
        <v>31</v>
      </c>
    </row>
    <row r="84" spans="1:32" x14ac:dyDescent="0.2">
      <c r="A84" s="25" t="s">
        <v>54</v>
      </c>
      <c r="B84" s="25"/>
      <c r="C84" s="26">
        <v>46877.351999999999</v>
      </c>
      <c r="D84" s="26"/>
      <c r="E84">
        <f t="shared" si="5"/>
        <v>4043.0333512360667</v>
      </c>
      <c r="F84">
        <f t="shared" si="6"/>
        <v>4043</v>
      </c>
      <c r="G84">
        <f t="shared" si="7"/>
        <v>3.6450999999942724E-2</v>
      </c>
      <c r="I84">
        <f t="shared" si="11"/>
        <v>3.6450999999942724E-2</v>
      </c>
      <c r="O84">
        <f t="shared" ca="1" si="10"/>
        <v>2.6047936611263745E-2</v>
      </c>
      <c r="Q84" s="2">
        <f t="shared" si="8"/>
        <v>31858.851999999999</v>
      </c>
      <c r="AA84" t="s">
        <v>32</v>
      </c>
      <c r="AB84">
        <v>6</v>
      </c>
      <c r="AD84" t="s">
        <v>29</v>
      </c>
      <c r="AF84" t="s">
        <v>31</v>
      </c>
    </row>
    <row r="85" spans="1:32" x14ac:dyDescent="0.2">
      <c r="A85" s="25" t="s">
        <v>55</v>
      </c>
      <c r="B85" s="25"/>
      <c r="C85" s="26">
        <v>47207.42</v>
      </c>
      <c r="D85" s="26"/>
      <c r="E85">
        <f t="shared" ref="E85:E112" si="12">+(C85-C$7)/C$8</f>
        <v>4345.0326320768781</v>
      </c>
      <c r="F85">
        <f t="shared" ref="F85:F115" si="13">ROUND(2*E85,0)/2</f>
        <v>4345</v>
      </c>
      <c r="G85">
        <f t="shared" ref="G85:G112" si="14">+C85-(C$7+F85*C$8)</f>
        <v>3.5665000003064051E-2</v>
      </c>
      <c r="I85">
        <f t="shared" si="11"/>
        <v>3.5665000003064051E-2</v>
      </c>
      <c r="O85">
        <f t="shared" ca="1" si="10"/>
        <v>2.7640624687212963E-2</v>
      </c>
      <c r="Q85" s="2">
        <f t="shared" ref="Q85:Q112" si="15">+C85-15018.5</f>
        <v>32188.92</v>
      </c>
      <c r="AA85" t="s">
        <v>32</v>
      </c>
      <c r="AB85">
        <v>7</v>
      </c>
      <c r="AD85" t="s">
        <v>29</v>
      </c>
      <c r="AF85" t="s">
        <v>31</v>
      </c>
    </row>
    <row r="86" spans="1:32" x14ac:dyDescent="0.2">
      <c r="A86" s="25" t="s">
        <v>56</v>
      </c>
      <c r="B86" s="25"/>
      <c r="C86" s="26">
        <v>47524.372000000003</v>
      </c>
      <c r="D86" s="26"/>
      <c r="E86">
        <f t="shared" si="12"/>
        <v>4635.0312870845091</v>
      </c>
      <c r="F86">
        <f t="shared" si="13"/>
        <v>4635</v>
      </c>
      <c r="G86">
        <f t="shared" si="14"/>
        <v>3.4195000007457566E-2</v>
      </c>
      <c r="I86">
        <f t="shared" si="11"/>
        <v>3.4195000007457566E-2</v>
      </c>
      <c r="O86">
        <f t="shared" ca="1" si="10"/>
        <v>2.9170027144250293E-2</v>
      </c>
      <c r="Q86" s="2">
        <f t="shared" si="15"/>
        <v>32505.872000000003</v>
      </c>
      <c r="AA86" t="s">
        <v>32</v>
      </c>
      <c r="AB86">
        <v>8</v>
      </c>
      <c r="AD86" t="s">
        <v>29</v>
      </c>
      <c r="AF86" t="s">
        <v>31</v>
      </c>
    </row>
    <row r="87" spans="1:32" x14ac:dyDescent="0.2">
      <c r="A87" s="25" t="s">
        <v>57</v>
      </c>
      <c r="B87" s="25"/>
      <c r="C87" s="26">
        <v>47924.385999999999</v>
      </c>
      <c r="D87" s="26"/>
      <c r="E87">
        <f t="shared" si="12"/>
        <v>5001.0284159375187</v>
      </c>
      <c r="F87">
        <f t="shared" si="13"/>
        <v>5001</v>
      </c>
      <c r="G87">
        <f t="shared" si="14"/>
        <v>3.1057000000146218E-2</v>
      </c>
      <c r="I87">
        <f t="shared" si="11"/>
        <v>3.1057000000146218E-2</v>
      </c>
      <c r="O87">
        <f t="shared" ca="1" si="10"/>
        <v>3.1100238521062921E-2</v>
      </c>
      <c r="Q87" s="2">
        <f t="shared" si="15"/>
        <v>32905.885999999999</v>
      </c>
      <c r="AA87" t="s">
        <v>32</v>
      </c>
      <c r="AB87">
        <v>6</v>
      </c>
      <c r="AD87" t="s">
        <v>29</v>
      </c>
      <c r="AF87" t="s">
        <v>31</v>
      </c>
    </row>
    <row r="88" spans="1:32" x14ac:dyDescent="0.2">
      <c r="A88" s="25" t="s">
        <v>59</v>
      </c>
      <c r="B88" s="25"/>
      <c r="C88" s="26">
        <v>48290.525000000001</v>
      </c>
      <c r="D88" s="26">
        <v>3.0000000000000001E-3</v>
      </c>
      <c r="E88">
        <f t="shared" si="12"/>
        <v>5336.0312477411935</v>
      </c>
      <c r="F88">
        <f t="shared" si="13"/>
        <v>5336</v>
      </c>
      <c r="G88">
        <f t="shared" si="14"/>
        <v>3.4152000000176486E-2</v>
      </c>
      <c r="I88">
        <f t="shared" si="11"/>
        <v>3.4152000000176486E-2</v>
      </c>
      <c r="O88">
        <f t="shared" ca="1" si="10"/>
        <v>3.2866962049019836E-2</v>
      </c>
      <c r="Q88" s="2">
        <f t="shared" si="15"/>
        <v>33272.025000000001</v>
      </c>
      <c r="AA88" t="s">
        <v>32</v>
      </c>
      <c r="AB88">
        <v>23</v>
      </c>
      <c r="AD88" t="s">
        <v>58</v>
      </c>
      <c r="AF88" t="s">
        <v>31</v>
      </c>
    </row>
    <row r="89" spans="1:32" x14ac:dyDescent="0.2">
      <c r="A89" s="25" t="s">
        <v>60</v>
      </c>
      <c r="B89" s="25"/>
      <c r="C89" s="26">
        <v>48712.396999999997</v>
      </c>
      <c r="D89" s="26">
        <v>5.0000000000000001E-3</v>
      </c>
      <c r="E89">
        <f t="shared" si="12"/>
        <v>5722.0275897279171</v>
      </c>
      <c r="F89">
        <f t="shared" si="13"/>
        <v>5722</v>
      </c>
      <c r="G89">
        <f t="shared" si="14"/>
        <v>3.015400000003865E-2</v>
      </c>
      <c r="I89">
        <f t="shared" si="11"/>
        <v>3.015400000003865E-2</v>
      </c>
      <c r="O89">
        <f t="shared" ca="1" si="10"/>
        <v>3.4902649457352275E-2</v>
      </c>
      <c r="Q89" s="2">
        <f t="shared" si="15"/>
        <v>33693.896999999997</v>
      </c>
      <c r="AA89" t="s">
        <v>32</v>
      </c>
      <c r="AB89">
        <v>7</v>
      </c>
      <c r="AD89" t="s">
        <v>29</v>
      </c>
      <c r="AF89" t="s">
        <v>31</v>
      </c>
    </row>
    <row r="90" spans="1:32" x14ac:dyDescent="0.2">
      <c r="A90" s="25" t="s">
        <v>61</v>
      </c>
      <c r="B90" s="25"/>
      <c r="C90" s="26">
        <v>49032.637000000002</v>
      </c>
      <c r="D90" s="26">
        <v>4.0000000000000001E-3</v>
      </c>
      <c r="E90">
        <f t="shared" si="12"/>
        <v>6015.0346358410306</v>
      </c>
      <c r="F90">
        <f t="shared" si="13"/>
        <v>6015</v>
      </c>
      <c r="G90">
        <f t="shared" si="14"/>
        <v>3.785500000230968E-2</v>
      </c>
      <c r="I90">
        <f t="shared" si="11"/>
        <v>3.785500000230968E-2</v>
      </c>
      <c r="O90">
        <f t="shared" ca="1" si="10"/>
        <v>3.6447873319117578E-2</v>
      </c>
      <c r="Q90" s="2">
        <f t="shared" si="15"/>
        <v>34014.137000000002</v>
      </c>
      <c r="AA90" t="s">
        <v>32</v>
      </c>
      <c r="AB90">
        <v>6</v>
      </c>
      <c r="AD90" t="s">
        <v>29</v>
      </c>
      <c r="AF90" t="s">
        <v>31</v>
      </c>
    </row>
    <row r="91" spans="1:32" x14ac:dyDescent="0.2">
      <c r="A91" s="25" t="s">
        <v>62</v>
      </c>
      <c r="B91" s="25"/>
      <c r="C91" s="26">
        <v>49372.54</v>
      </c>
      <c r="D91" s="26"/>
      <c r="E91">
        <f t="shared" si="12"/>
        <v>6326.0325561351347</v>
      </c>
      <c r="F91">
        <f t="shared" si="13"/>
        <v>6326</v>
      </c>
      <c r="G91">
        <f t="shared" si="14"/>
        <v>3.5582000004069414E-2</v>
      </c>
      <c r="I91">
        <f t="shared" si="11"/>
        <v>3.5582000004069414E-2</v>
      </c>
      <c r="O91">
        <f t="shared" ca="1" si="10"/>
        <v>3.8088025609250717E-2</v>
      </c>
      <c r="Q91" s="2">
        <f t="shared" si="15"/>
        <v>34354.04</v>
      </c>
      <c r="AA91" t="s">
        <v>32</v>
      </c>
      <c r="AB91">
        <v>6</v>
      </c>
      <c r="AD91" t="s">
        <v>29</v>
      </c>
      <c r="AF91" t="s">
        <v>31</v>
      </c>
    </row>
    <row r="92" spans="1:32" x14ac:dyDescent="0.2">
      <c r="A92" s="25" t="s">
        <v>63</v>
      </c>
      <c r="B92" s="25"/>
      <c r="C92" s="26">
        <v>49749.610999999997</v>
      </c>
      <c r="D92" s="26">
        <v>4.0000000000000001E-3</v>
      </c>
      <c r="E92">
        <f t="shared" si="12"/>
        <v>6671.0377393880544</v>
      </c>
      <c r="F92">
        <f t="shared" si="13"/>
        <v>6671</v>
      </c>
      <c r="G92">
        <f t="shared" si="14"/>
        <v>4.1247000001021661E-2</v>
      </c>
      <c r="I92">
        <f t="shared" si="11"/>
        <v>4.1247000001021661E-2</v>
      </c>
      <c r="O92">
        <f t="shared" ca="1" si="10"/>
        <v>3.990748715296754E-2</v>
      </c>
      <c r="Q92" s="2">
        <f t="shared" si="15"/>
        <v>34731.110999999997</v>
      </c>
      <c r="AA92" t="s">
        <v>32</v>
      </c>
      <c r="AB92">
        <v>6</v>
      </c>
      <c r="AD92" t="s">
        <v>29</v>
      </c>
      <c r="AF92" t="s">
        <v>31</v>
      </c>
    </row>
    <row r="93" spans="1:32" x14ac:dyDescent="0.2">
      <c r="A93" s="25" t="s">
        <v>64</v>
      </c>
      <c r="B93" s="25"/>
      <c r="C93" s="26">
        <v>50396.620999999999</v>
      </c>
      <c r="D93" s="26">
        <v>6.0000000000000001E-3</v>
      </c>
      <c r="E93">
        <f t="shared" si="12"/>
        <v>7263.0265256285102</v>
      </c>
      <c r="F93">
        <f t="shared" si="13"/>
        <v>7263</v>
      </c>
      <c r="G93">
        <f t="shared" si="14"/>
        <v>2.8990999999223277E-2</v>
      </c>
      <c r="I93">
        <f t="shared" si="11"/>
        <v>2.8990999999223277E-2</v>
      </c>
      <c r="O93">
        <f t="shared" ca="1" si="10"/>
        <v>4.3029577685954085E-2</v>
      </c>
      <c r="Q93" s="2">
        <f t="shared" si="15"/>
        <v>35378.120999999999</v>
      </c>
      <c r="AA93" t="s">
        <v>32</v>
      </c>
      <c r="AB93">
        <v>5</v>
      </c>
      <c r="AD93" t="s">
        <v>29</v>
      </c>
      <c r="AF93" t="s">
        <v>31</v>
      </c>
    </row>
    <row r="94" spans="1:32" x14ac:dyDescent="0.2">
      <c r="A94" s="25" t="s">
        <v>66</v>
      </c>
      <c r="B94" s="25"/>
      <c r="C94" s="26">
        <v>50478.597000000002</v>
      </c>
      <c r="D94" s="26">
        <v>3.0000000000000001E-3</v>
      </c>
      <c r="E94">
        <f t="shared" si="12"/>
        <v>7338.0313520467244</v>
      </c>
      <c r="F94">
        <f t="shared" si="13"/>
        <v>7338</v>
      </c>
      <c r="G94">
        <f t="shared" si="14"/>
        <v>3.4266000002389774E-2</v>
      </c>
      <c r="I94">
        <f t="shared" si="11"/>
        <v>3.4266000002389774E-2</v>
      </c>
      <c r="O94">
        <f t="shared" ca="1" si="10"/>
        <v>4.3425112804153392E-2</v>
      </c>
      <c r="Q94" s="2">
        <f t="shared" si="15"/>
        <v>35460.097000000002</v>
      </c>
      <c r="AA94" t="s">
        <v>65</v>
      </c>
      <c r="AB94">
        <v>32</v>
      </c>
      <c r="AD94" t="s">
        <v>58</v>
      </c>
      <c r="AF94" t="s">
        <v>31</v>
      </c>
    </row>
    <row r="95" spans="1:32" x14ac:dyDescent="0.2">
      <c r="A95" s="25" t="s">
        <v>64</v>
      </c>
      <c r="B95" s="25"/>
      <c r="C95" s="26">
        <v>50487.341999999997</v>
      </c>
      <c r="D95" s="26">
        <v>6.9999999999999999E-4</v>
      </c>
      <c r="E95">
        <f t="shared" si="12"/>
        <v>7346.0326842296427</v>
      </c>
      <c r="F95">
        <f t="shared" si="13"/>
        <v>7346</v>
      </c>
      <c r="G95">
        <f t="shared" si="14"/>
        <v>3.5722000000532717E-2</v>
      </c>
      <c r="I95">
        <f t="shared" si="11"/>
        <v>3.5722000000532717E-2</v>
      </c>
      <c r="O95">
        <f t="shared" ca="1" si="10"/>
        <v>4.3467303216761323E-2</v>
      </c>
      <c r="Q95" s="2">
        <f t="shared" si="15"/>
        <v>35468.841999999997</v>
      </c>
      <c r="AA95" t="s">
        <v>65</v>
      </c>
      <c r="AB95">
        <v>15</v>
      </c>
      <c r="AD95" t="s">
        <v>67</v>
      </c>
      <c r="AF95" t="s">
        <v>31</v>
      </c>
    </row>
    <row r="96" spans="1:32" x14ac:dyDescent="0.2">
      <c r="A96" s="25" t="s">
        <v>70</v>
      </c>
      <c r="B96" s="27"/>
      <c r="C96" s="26">
        <v>50888.452499999999</v>
      </c>
      <c r="D96" s="26">
        <v>1.8E-3</v>
      </c>
      <c r="E96">
        <f t="shared" si="12"/>
        <v>7713.0330675982195</v>
      </c>
      <c r="F96">
        <f t="shared" si="13"/>
        <v>7713</v>
      </c>
      <c r="G96">
        <f t="shared" si="14"/>
        <v>3.6141000004136004E-2</v>
      </c>
      <c r="K96">
        <f>G96</f>
        <v>3.6141000004136004E-2</v>
      </c>
      <c r="O96">
        <f t="shared" ca="1" si="10"/>
        <v>4.540278839514994E-2</v>
      </c>
      <c r="Q96" s="2">
        <f t="shared" si="15"/>
        <v>35869.952499999999</v>
      </c>
    </row>
    <row r="97" spans="1:17" x14ac:dyDescent="0.2">
      <c r="A97" s="25" t="s">
        <v>68</v>
      </c>
      <c r="B97" s="28" t="s">
        <v>69</v>
      </c>
      <c r="C97" s="29">
        <v>51195.571100000001</v>
      </c>
      <c r="D97" s="29">
        <v>2E-3</v>
      </c>
      <c r="E97">
        <f t="shared" si="12"/>
        <v>7994.0345470898319</v>
      </c>
      <c r="F97">
        <f t="shared" si="13"/>
        <v>7994</v>
      </c>
      <c r="G97">
        <f t="shared" si="14"/>
        <v>3.77580000058515E-2</v>
      </c>
      <c r="H97" s="9"/>
      <c r="K97">
        <f>G97</f>
        <v>3.77580000058515E-2</v>
      </c>
      <c r="O97">
        <f t="shared" ca="1" si="10"/>
        <v>4.6884726638003353E-2</v>
      </c>
      <c r="Q97" s="2">
        <f t="shared" si="15"/>
        <v>36177.071100000001</v>
      </c>
    </row>
    <row r="98" spans="1:17" x14ac:dyDescent="0.2">
      <c r="A98" s="25" t="s">
        <v>68</v>
      </c>
      <c r="B98" s="28" t="s">
        <v>69</v>
      </c>
      <c r="C98" s="29">
        <v>51241.474199999997</v>
      </c>
      <c r="D98" s="29">
        <v>3.0000000000000001E-3</v>
      </c>
      <c r="E98">
        <f t="shared" si="12"/>
        <v>8036.0340841196639</v>
      </c>
      <c r="F98">
        <f t="shared" si="13"/>
        <v>8036</v>
      </c>
      <c r="G98">
        <f t="shared" si="14"/>
        <v>3.7251999994623475E-2</v>
      </c>
      <c r="H98" s="9"/>
      <c r="K98">
        <f>G98</f>
        <v>3.7251999994623475E-2</v>
      </c>
      <c r="O98">
        <f t="shared" ca="1" si="10"/>
        <v>4.7106226304194962E-2</v>
      </c>
      <c r="Q98" s="2">
        <f t="shared" si="15"/>
        <v>36222.974199999997</v>
      </c>
    </row>
    <row r="99" spans="1:17" x14ac:dyDescent="0.2">
      <c r="A99" s="52" t="s">
        <v>363</v>
      </c>
      <c r="B99" s="54" t="s">
        <v>69</v>
      </c>
      <c r="C99" s="53">
        <v>52264.482000000004</v>
      </c>
      <c r="D99" s="53" t="s">
        <v>103</v>
      </c>
      <c r="E99">
        <f t="shared" si="12"/>
        <v>8972.0461176840927</v>
      </c>
      <c r="F99">
        <f t="shared" si="13"/>
        <v>8972</v>
      </c>
      <c r="G99">
        <f t="shared" si="14"/>
        <v>5.0404000008711591E-2</v>
      </c>
      <c r="I99">
        <f>+G99</f>
        <v>5.0404000008711591E-2</v>
      </c>
      <c r="O99">
        <f t="shared" ca="1" si="10"/>
        <v>5.2042504579322343E-2</v>
      </c>
      <c r="Q99" s="2">
        <f t="shared" si="15"/>
        <v>37245.982000000004</v>
      </c>
    </row>
    <row r="100" spans="1:17" x14ac:dyDescent="0.2">
      <c r="A100" s="30" t="s">
        <v>73</v>
      </c>
      <c r="B100" s="28"/>
      <c r="C100" s="26">
        <v>53451.425999999999</v>
      </c>
      <c r="D100" s="26">
        <v>5.0000000000000001E-3</v>
      </c>
      <c r="E100">
        <f t="shared" si="12"/>
        <v>10058.053347704319</v>
      </c>
      <c r="F100">
        <f t="shared" si="13"/>
        <v>10058</v>
      </c>
      <c r="G100">
        <f t="shared" si="14"/>
        <v>5.8305999998992775E-2</v>
      </c>
      <c r="H100" s="9"/>
      <c r="J100">
        <f>G100</f>
        <v>5.8305999998992775E-2</v>
      </c>
      <c r="O100">
        <f t="shared" ca="1" si="10"/>
        <v>5.7769853090848339E-2</v>
      </c>
      <c r="Q100" s="2">
        <f t="shared" si="15"/>
        <v>38432.925999999999</v>
      </c>
    </row>
    <row r="101" spans="1:17" x14ac:dyDescent="0.2">
      <c r="A101" s="31" t="s">
        <v>80</v>
      </c>
      <c r="B101" s="55" t="s">
        <v>81</v>
      </c>
      <c r="C101" s="31">
        <v>54150.362099999998</v>
      </c>
      <c r="D101" s="31">
        <v>2E-3</v>
      </c>
      <c r="E101" s="56">
        <f t="shared" si="12"/>
        <v>10697.552479864</v>
      </c>
      <c r="F101">
        <f t="shared" si="13"/>
        <v>10697.5</v>
      </c>
      <c r="G101">
        <f t="shared" si="14"/>
        <v>5.7357500001671724E-2</v>
      </c>
      <c r="H101" s="9"/>
      <c r="J101">
        <f>G101</f>
        <v>5.7357500001671724E-2</v>
      </c>
      <c r="O101">
        <f t="shared" ca="1" si="10"/>
        <v>6.1142449198694451E-2</v>
      </c>
      <c r="Q101" s="2">
        <f t="shared" si="15"/>
        <v>39131.862099999998</v>
      </c>
    </row>
    <row r="102" spans="1:17" x14ac:dyDescent="0.2">
      <c r="A102" s="57" t="s">
        <v>437</v>
      </c>
      <c r="B102" s="58" t="s">
        <v>69</v>
      </c>
      <c r="C102" s="59">
        <v>54452.563000000002</v>
      </c>
      <c r="D102" s="59">
        <v>4.0000000000000001E-3</v>
      </c>
      <c r="E102" s="56">
        <f t="shared" si="12"/>
        <v>10974.054456636808</v>
      </c>
      <c r="F102">
        <f t="shared" si="13"/>
        <v>10974</v>
      </c>
      <c r="G102">
        <f t="shared" si="14"/>
        <v>5.9518000001844484E-2</v>
      </c>
      <c r="H102" s="9"/>
      <c r="I102">
        <f>G102</f>
        <v>5.9518000001844484E-2</v>
      </c>
      <c r="O102">
        <f t="shared" ca="1" si="10"/>
        <v>6.2600655334455899E-2</v>
      </c>
      <c r="Q102" s="2">
        <f t="shared" si="15"/>
        <v>39434.063000000002</v>
      </c>
    </row>
    <row r="103" spans="1:17" x14ac:dyDescent="0.2">
      <c r="A103" s="31" t="s">
        <v>82</v>
      </c>
      <c r="B103" s="55" t="s">
        <v>69</v>
      </c>
      <c r="C103" s="31">
        <v>54509.396500000003</v>
      </c>
      <c r="D103" s="31">
        <v>1.2999999999999999E-3</v>
      </c>
      <c r="E103" s="56">
        <f t="shared" si="12"/>
        <v>11026.054881178619</v>
      </c>
      <c r="F103">
        <f t="shared" si="13"/>
        <v>11026</v>
      </c>
      <c r="G103">
        <f t="shared" si="14"/>
        <v>5.9982000006129965E-2</v>
      </c>
      <c r="H103" s="9"/>
      <c r="J103">
        <f>G103</f>
        <v>5.9982000006129965E-2</v>
      </c>
      <c r="O103">
        <f t="shared" ca="1" si="10"/>
        <v>6.2874893016407418E-2</v>
      </c>
      <c r="Q103" s="2">
        <f t="shared" si="15"/>
        <v>39490.896500000003</v>
      </c>
    </row>
    <row r="104" spans="1:17" x14ac:dyDescent="0.2">
      <c r="A104" s="37" t="s">
        <v>84</v>
      </c>
      <c r="B104" s="38" t="s">
        <v>69</v>
      </c>
      <c r="C104" s="37">
        <v>55157.517500000002</v>
      </c>
      <c r="D104" s="37">
        <v>1E-4</v>
      </c>
      <c r="E104" s="56">
        <f t="shared" si="12"/>
        <v>11619.060188866211</v>
      </c>
      <c r="F104">
        <f t="shared" si="13"/>
        <v>11619</v>
      </c>
      <c r="G104">
        <f t="shared" si="14"/>
        <v>6.5783000005467329E-2</v>
      </c>
      <c r="H104" s="9"/>
      <c r="K104">
        <f>G104</f>
        <v>6.5783000005467329E-2</v>
      </c>
      <c r="O104">
        <f t="shared" ca="1" si="10"/>
        <v>6.6002257350969956E-2</v>
      </c>
      <c r="Q104" s="2">
        <f t="shared" si="15"/>
        <v>40139.017500000002</v>
      </c>
    </row>
    <row r="105" spans="1:17" x14ac:dyDescent="0.2">
      <c r="A105" s="60" t="s">
        <v>87</v>
      </c>
      <c r="B105" s="61" t="s">
        <v>81</v>
      </c>
      <c r="C105" s="62">
        <v>55290.310299999997</v>
      </c>
      <c r="D105" s="62">
        <v>2.0000000000000001E-4</v>
      </c>
      <c r="E105" s="56">
        <f t="shared" si="12"/>
        <v>11740.560395189867</v>
      </c>
      <c r="F105">
        <f t="shared" si="13"/>
        <v>11740.5</v>
      </c>
      <c r="G105">
        <f t="shared" si="14"/>
        <v>6.600849999813363E-2</v>
      </c>
      <c r="H105" s="9"/>
      <c r="K105">
        <f>G105</f>
        <v>6.600849999813363E-2</v>
      </c>
      <c r="O105">
        <f t="shared" ca="1" si="10"/>
        <v>6.6643024242452831E-2</v>
      </c>
      <c r="Q105" s="2">
        <f t="shared" si="15"/>
        <v>40271.810299999997</v>
      </c>
    </row>
    <row r="106" spans="1:17" x14ac:dyDescent="0.2">
      <c r="A106" s="57" t="s">
        <v>88</v>
      </c>
      <c r="B106" s="55" t="s">
        <v>81</v>
      </c>
      <c r="C106" s="31">
        <v>55314.354579999999</v>
      </c>
      <c r="D106" s="31">
        <v>2.9999999999999997E-4</v>
      </c>
      <c r="E106" s="56">
        <f t="shared" si="12"/>
        <v>11762.559968818137</v>
      </c>
      <c r="F106">
        <f t="shared" si="13"/>
        <v>11762.5</v>
      </c>
      <c r="G106">
        <f t="shared" si="14"/>
        <v>6.5542500000447035E-2</v>
      </c>
      <c r="H106" s="9"/>
      <c r="I106">
        <f>G106</f>
        <v>6.5542500000447035E-2</v>
      </c>
      <c r="O106">
        <f t="shared" ca="1" si="10"/>
        <v>6.6759047877124639E-2</v>
      </c>
      <c r="Q106" s="2">
        <f t="shared" si="15"/>
        <v>40295.854579999999</v>
      </c>
    </row>
    <row r="107" spans="1:17" x14ac:dyDescent="0.2">
      <c r="A107" s="60" t="s">
        <v>87</v>
      </c>
      <c r="B107" s="61" t="s">
        <v>69</v>
      </c>
      <c r="C107" s="62">
        <v>55522.5645</v>
      </c>
      <c r="D107" s="62">
        <v>1E-4</v>
      </c>
      <c r="E107" s="56">
        <f t="shared" si="12"/>
        <v>11953.063883477915</v>
      </c>
      <c r="F107">
        <f t="shared" si="13"/>
        <v>11953</v>
      </c>
      <c r="G107">
        <f t="shared" si="14"/>
        <v>6.982100000459468E-2</v>
      </c>
      <c r="H107" s="9"/>
      <c r="K107">
        <f>G107</f>
        <v>6.982100000459468E-2</v>
      </c>
      <c r="O107">
        <f t="shared" ca="1" si="10"/>
        <v>6.7763707077350882E-2</v>
      </c>
      <c r="Q107" s="2">
        <f t="shared" si="15"/>
        <v>40504.0645</v>
      </c>
    </row>
    <row r="108" spans="1:17" x14ac:dyDescent="0.2">
      <c r="A108" s="37" t="s">
        <v>91</v>
      </c>
      <c r="B108" s="38" t="s">
        <v>69</v>
      </c>
      <c r="C108" s="37">
        <v>55602.35</v>
      </c>
      <c r="D108" s="37">
        <v>3.0000000000000001E-3</v>
      </c>
      <c r="E108" s="56">
        <f t="shared" si="12"/>
        <v>12026.064488267</v>
      </c>
      <c r="F108">
        <f t="shared" si="13"/>
        <v>12026</v>
      </c>
      <c r="G108">
        <f t="shared" si="14"/>
        <v>7.0482000002812129E-2</v>
      </c>
      <c r="H108" s="9"/>
      <c r="I108">
        <f>G108</f>
        <v>7.0482000002812129E-2</v>
      </c>
      <c r="O108">
        <f t="shared" ca="1" si="10"/>
        <v>6.814869459239821E-2</v>
      </c>
      <c r="Q108" s="2">
        <f t="shared" si="15"/>
        <v>40583.85</v>
      </c>
    </row>
    <row r="109" spans="1:17" x14ac:dyDescent="0.2">
      <c r="A109" s="37" t="s">
        <v>90</v>
      </c>
      <c r="B109" s="38" t="s">
        <v>69</v>
      </c>
      <c r="C109" s="37">
        <v>55650.439899999998</v>
      </c>
      <c r="D109" s="37">
        <v>1E-4</v>
      </c>
      <c r="E109" s="56">
        <f t="shared" si="12"/>
        <v>12070.064861571005</v>
      </c>
      <c r="F109">
        <f t="shared" si="13"/>
        <v>12070</v>
      </c>
      <c r="G109">
        <f t="shared" si="14"/>
        <v>7.0890000002691522E-2</v>
      </c>
      <c r="H109" s="9"/>
      <c r="J109">
        <f>G109</f>
        <v>7.0890000002691522E-2</v>
      </c>
      <c r="O109">
        <f t="shared" ca="1" si="10"/>
        <v>6.8380741861741812E-2</v>
      </c>
      <c r="Q109" s="2">
        <f t="shared" si="15"/>
        <v>40631.939899999998</v>
      </c>
    </row>
    <row r="110" spans="1:17" x14ac:dyDescent="0.2">
      <c r="A110" s="37" t="s">
        <v>89</v>
      </c>
      <c r="B110" s="38" t="s">
        <v>69</v>
      </c>
      <c r="C110" s="37">
        <v>55653.719100000002</v>
      </c>
      <c r="D110" s="37">
        <v>2.0000000000000001E-4</v>
      </c>
      <c r="E110" s="56">
        <f t="shared" si="12"/>
        <v>12073.065201021465</v>
      </c>
      <c r="F110">
        <f t="shared" si="13"/>
        <v>12073</v>
      </c>
      <c r="G110">
        <f t="shared" si="14"/>
        <v>7.1261000004597008E-2</v>
      </c>
      <c r="H110" s="9"/>
      <c r="K110">
        <f>G110</f>
        <v>7.1261000004597008E-2</v>
      </c>
      <c r="O110">
        <f t="shared" ca="1" si="10"/>
        <v>6.8396563266469784E-2</v>
      </c>
      <c r="Q110" s="2">
        <f t="shared" si="15"/>
        <v>40635.219100000002</v>
      </c>
    </row>
    <row r="111" spans="1:17" x14ac:dyDescent="0.2">
      <c r="A111" s="63" t="s">
        <v>92</v>
      </c>
      <c r="B111" s="64" t="s">
        <v>69</v>
      </c>
      <c r="C111" s="63">
        <v>56743.390200000002</v>
      </c>
      <c r="D111" s="63">
        <v>2.5000000000000001E-3</v>
      </c>
      <c r="E111" s="56">
        <f t="shared" si="12"/>
        <v>13070.071540784838</v>
      </c>
      <c r="F111">
        <f t="shared" si="13"/>
        <v>13070</v>
      </c>
      <c r="G111">
        <f t="shared" si="14"/>
        <v>7.8190000007452909E-2</v>
      </c>
      <c r="H111" s="9"/>
      <c r="J111">
        <f>G111</f>
        <v>7.8190000007452909E-2</v>
      </c>
      <c r="O111">
        <f t="shared" ca="1" si="10"/>
        <v>7.3654543437732589E-2</v>
      </c>
      <c r="Q111" s="2">
        <f t="shared" si="15"/>
        <v>41724.890200000002</v>
      </c>
    </row>
    <row r="112" spans="1:17" x14ac:dyDescent="0.2">
      <c r="A112" s="65" t="s">
        <v>93</v>
      </c>
      <c r="B112" s="58" t="s">
        <v>69</v>
      </c>
      <c r="C112" s="59">
        <v>57072.366999999998</v>
      </c>
      <c r="D112" s="59">
        <v>1E-3</v>
      </c>
      <c r="E112" s="56">
        <f t="shared" si="12"/>
        <v>13371.07241640232</v>
      </c>
      <c r="F112">
        <f t="shared" si="13"/>
        <v>13371</v>
      </c>
      <c r="G112">
        <f t="shared" si="14"/>
        <v>7.9146999996737577E-2</v>
      </c>
      <c r="H112" s="9"/>
      <c r="I112">
        <f>G112</f>
        <v>7.9146999996737577E-2</v>
      </c>
      <c r="O112">
        <f t="shared" ca="1" si="10"/>
        <v>7.5241957712105817E-2</v>
      </c>
      <c r="Q112" s="2">
        <f t="shared" si="15"/>
        <v>42053.866999999998</v>
      </c>
    </row>
    <row r="113" spans="1:17" x14ac:dyDescent="0.2">
      <c r="A113" s="66" t="s">
        <v>0</v>
      </c>
      <c r="B113" s="67" t="s">
        <v>69</v>
      </c>
      <c r="C113" s="67">
        <v>57843.439100000003</v>
      </c>
      <c r="D113" s="67">
        <v>1.6000000000000001E-3</v>
      </c>
      <c r="E113" s="56">
        <f>+(C113-C$7)/C$8</f>
        <v>14076.573160722934</v>
      </c>
      <c r="F113">
        <f t="shared" si="13"/>
        <v>14076.5</v>
      </c>
      <c r="G113">
        <f>+C113-(C$7+F113*C$8)</f>
        <v>7.9960500006563962E-2</v>
      </c>
      <c r="H113" s="9"/>
      <c r="I113">
        <f>G113</f>
        <v>7.9960500006563962E-2</v>
      </c>
      <c r="O113">
        <f ca="1">+C$11+C$12*F113</f>
        <v>7.8962624723967326E-2</v>
      </c>
      <c r="Q113" s="2">
        <f>+C113-15018.5</f>
        <v>42824.939100000003</v>
      </c>
    </row>
    <row r="114" spans="1:17" x14ac:dyDescent="0.2">
      <c r="A114" s="68" t="s">
        <v>438</v>
      </c>
      <c r="B114" s="69" t="s">
        <v>69</v>
      </c>
      <c r="C114" s="70">
        <v>58493.193500000001</v>
      </c>
      <c r="D114" s="70" t="s">
        <v>102</v>
      </c>
      <c r="E114" s="56">
        <f>+(C114-C$7)/C$8</f>
        <v>14671.0729653788</v>
      </c>
      <c r="F114">
        <f t="shared" si="13"/>
        <v>14671</v>
      </c>
      <c r="G114">
        <f>+C114-(C$7+F114*C$8)</f>
        <v>7.9747000003408175E-2</v>
      </c>
      <c r="H114" s="9"/>
      <c r="K114">
        <f>G114</f>
        <v>7.9747000003408175E-2</v>
      </c>
      <c r="O114">
        <f ca="1">+C$11+C$12*F114</f>
        <v>8.209789976089385E-2</v>
      </c>
      <c r="Q114" s="2">
        <f>+C114-15018.5</f>
        <v>43474.693500000001</v>
      </c>
    </row>
    <row r="115" spans="1:17" x14ac:dyDescent="0.2">
      <c r="A115" s="71" t="s">
        <v>439</v>
      </c>
      <c r="B115" s="72" t="s">
        <v>69</v>
      </c>
      <c r="C115" s="73">
        <v>58869.164499999999</v>
      </c>
      <c r="D115" s="73" t="s">
        <v>102</v>
      </c>
      <c r="E115" s="56">
        <f>+(C115-C$7)/C$8</f>
        <v>15015.071691753366</v>
      </c>
      <c r="F115">
        <f t="shared" si="13"/>
        <v>15015</v>
      </c>
      <c r="G115">
        <f>+C115-(C$7+F115*C$8)</f>
        <v>7.8355000005103648E-2</v>
      </c>
      <c r="H115" s="9"/>
      <c r="K115">
        <f>G115</f>
        <v>7.8355000005103648E-2</v>
      </c>
      <c r="O115">
        <f ca="1">+C$11+C$12*F115</f>
        <v>8.391208750303468E-2</v>
      </c>
      <c r="Q115" s="2">
        <f>+C115-15018.5</f>
        <v>43850.664499999999</v>
      </c>
    </row>
    <row r="116" spans="1:17" x14ac:dyDescent="0.2">
      <c r="A116" s="25"/>
      <c r="B116" s="27"/>
      <c r="C116" s="26"/>
      <c r="D116" s="26"/>
    </row>
    <row r="117" spans="1:17" x14ac:dyDescent="0.2">
      <c r="A117" s="25"/>
      <c r="B117" s="27"/>
      <c r="C117" s="26"/>
      <c r="D117" s="26"/>
    </row>
    <row r="118" spans="1:17" x14ac:dyDescent="0.2">
      <c r="A118" s="25"/>
      <c r="B118" s="27"/>
      <c r="C118" s="26"/>
      <c r="D118" s="26"/>
    </row>
    <row r="119" spans="1:17" x14ac:dyDescent="0.2">
      <c r="A119" s="25"/>
      <c r="B119" s="27"/>
      <c r="C119" s="26"/>
      <c r="D119" s="26"/>
    </row>
    <row r="120" spans="1:17" x14ac:dyDescent="0.2">
      <c r="A120" s="25"/>
      <c r="B120" s="27"/>
      <c r="C120" s="26"/>
      <c r="D120" s="26"/>
    </row>
    <row r="121" spans="1:17" x14ac:dyDescent="0.2">
      <c r="A121" s="25"/>
      <c r="B121" s="27"/>
      <c r="C121" s="26"/>
      <c r="D121" s="26"/>
    </row>
    <row r="122" spans="1:17" x14ac:dyDescent="0.2">
      <c r="A122" s="25"/>
      <c r="B122" s="27"/>
      <c r="C122" s="26"/>
      <c r="D122" s="26"/>
    </row>
    <row r="123" spans="1:17" x14ac:dyDescent="0.2">
      <c r="A123" s="25"/>
      <c r="B123" s="27"/>
      <c r="C123" s="26"/>
      <c r="D123" s="26"/>
    </row>
    <row r="124" spans="1:17" x14ac:dyDescent="0.2">
      <c r="A124" s="25"/>
      <c r="B124" s="27"/>
      <c r="C124" s="26"/>
      <c r="D124" s="26"/>
    </row>
    <row r="125" spans="1:17" x14ac:dyDescent="0.2">
      <c r="A125" s="25"/>
      <c r="B125" s="27"/>
      <c r="C125" s="26"/>
      <c r="D125" s="26"/>
    </row>
    <row r="126" spans="1:17" x14ac:dyDescent="0.2">
      <c r="A126" s="25"/>
      <c r="B126" s="27"/>
      <c r="C126" s="26"/>
      <c r="D126" s="26"/>
    </row>
    <row r="127" spans="1:17" x14ac:dyDescent="0.2">
      <c r="A127" s="25"/>
      <c r="B127" s="27"/>
      <c r="C127" s="26"/>
      <c r="D127" s="26"/>
    </row>
    <row r="128" spans="1:17" x14ac:dyDescent="0.2">
      <c r="A128" s="25"/>
      <c r="B128" s="27"/>
      <c r="C128" s="26"/>
      <c r="D128" s="26"/>
    </row>
    <row r="129" spans="1:4" x14ac:dyDescent="0.2">
      <c r="A129" s="25"/>
      <c r="B129" s="27"/>
      <c r="C129" s="26"/>
      <c r="D129" s="26"/>
    </row>
    <row r="130" spans="1:4" x14ac:dyDescent="0.2">
      <c r="A130" s="25"/>
      <c r="B130" s="27"/>
      <c r="C130" s="26"/>
      <c r="D130" s="26"/>
    </row>
    <row r="131" spans="1:4" x14ac:dyDescent="0.2">
      <c r="A131" s="25"/>
      <c r="B131" s="27"/>
      <c r="C131" s="26"/>
      <c r="D131" s="26"/>
    </row>
    <row r="132" spans="1:4" x14ac:dyDescent="0.2">
      <c r="A132" s="25"/>
      <c r="B132" s="27"/>
      <c r="C132" s="26"/>
      <c r="D132" s="26"/>
    </row>
    <row r="133" spans="1:4" x14ac:dyDescent="0.2">
      <c r="A133" s="25"/>
      <c r="B133" s="27"/>
      <c r="C133" s="26"/>
      <c r="D133" s="26"/>
    </row>
    <row r="134" spans="1:4" x14ac:dyDescent="0.2">
      <c r="A134" s="25"/>
      <c r="B134" s="27"/>
      <c r="C134" s="26"/>
      <c r="D134" s="26"/>
    </row>
    <row r="135" spans="1:4" x14ac:dyDescent="0.2">
      <c r="A135" s="25"/>
      <c r="B135" s="27"/>
      <c r="C135" s="26"/>
      <c r="D135" s="26"/>
    </row>
    <row r="136" spans="1:4" x14ac:dyDescent="0.2">
      <c r="A136" s="25"/>
      <c r="B136" s="27"/>
      <c r="C136" s="26"/>
      <c r="D136" s="26"/>
    </row>
    <row r="137" spans="1:4" x14ac:dyDescent="0.2">
      <c r="A137" s="25"/>
      <c r="B137" s="27"/>
      <c r="C137" s="26"/>
      <c r="D137" s="26"/>
    </row>
    <row r="138" spans="1:4" x14ac:dyDescent="0.2">
      <c r="A138" s="25"/>
      <c r="B138" s="27"/>
      <c r="C138" s="26"/>
      <c r="D138" s="26"/>
    </row>
    <row r="139" spans="1:4" x14ac:dyDescent="0.2">
      <c r="A139" s="25"/>
      <c r="B139" s="27"/>
      <c r="C139" s="26"/>
      <c r="D139" s="26"/>
    </row>
    <row r="140" spans="1:4" x14ac:dyDescent="0.2">
      <c r="A140" s="25"/>
      <c r="B140" s="27"/>
      <c r="C140" s="26"/>
      <c r="D140" s="26"/>
    </row>
    <row r="141" spans="1:4" x14ac:dyDescent="0.2">
      <c r="A141" s="25"/>
      <c r="B141" s="27"/>
      <c r="C141" s="26"/>
      <c r="D141" s="26"/>
    </row>
    <row r="142" spans="1:4" x14ac:dyDescent="0.2">
      <c r="A142" s="25"/>
      <c r="B142" s="27"/>
      <c r="C142" s="26"/>
      <c r="D142" s="26"/>
    </row>
    <row r="143" spans="1:4" x14ac:dyDescent="0.2">
      <c r="A143" s="25"/>
      <c r="B143" s="27"/>
      <c r="C143" s="26"/>
      <c r="D143" s="26"/>
    </row>
    <row r="144" spans="1:4" x14ac:dyDescent="0.2">
      <c r="A144" s="25"/>
      <c r="B144" s="27"/>
      <c r="C144" s="26"/>
      <c r="D144" s="26"/>
    </row>
    <row r="145" spans="1:4" x14ac:dyDescent="0.2">
      <c r="A145" s="25"/>
      <c r="B145" s="27"/>
      <c r="C145" s="26"/>
      <c r="D145" s="26"/>
    </row>
    <row r="146" spans="1:4" x14ac:dyDescent="0.2">
      <c r="A146" s="25"/>
      <c r="B146" s="27"/>
      <c r="C146" s="26"/>
      <c r="D146" s="26"/>
    </row>
    <row r="147" spans="1:4" x14ac:dyDescent="0.2">
      <c r="A147" s="25"/>
      <c r="B147" s="27"/>
      <c r="C147" s="26"/>
      <c r="D147" s="26"/>
    </row>
    <row r="148" spans="1:4" x14ac:dyDescent="0.2">
      <c r="A148" s="25"/>
      <c r="B148" s="27"/>
      <c r="C148" s="26"/>
      <c r="D148" s="26"/>
    </row>
    <row r="149" spans="1:4" x14ac:dyDescent="0.2">
      <c r="A149" s="25"/>
      <c r="B149" s="27"/>
      <c r="C149" s="26"/>
      <c r="D149" s="26"/>
    </row>
    <row r="150" spans="1:4" x14ac:dyDescent="0.2">
      <c r="A150" s="25"/>
      <c r="B150" s="27"/>
      <c r="C150" s="26"/>
      <c r="D150" s="26"/>
    </row>
    <row r="151" spans="1:4" x14ac:dyDescent="0.2">
      <c r="A151" s="25"/>
      <c r="B151" s="27"/>
      <c r="C151" s="26"/>
      <c r="D151" s="26"/>
    </row>
    <row r="152" spans="1:4" x14ac:dyDescent="0.2">
      <c r="A152" s="25"/>
      <c r="B152" s="27"/>
      <c r="C152" s="26"/>
      <c r="D152" s="26"/>
    </row>
    <row r="153" spans="1:4" x14ac:dyDescent="0.2">
      <c r="A153" s="25"/>
      <c r="B153" s="27"/>
      <c r="C153" s="26"/>
      <c r="D153" s="26"/>
    </row>
    <row r="154" spans="1:4" x14ac:dyDescent="0.2">
      <c r="A154" s="25"/>
      <c r="B154" s="27"/>
      <c r="C154" s="26"/>
      <c r="D154" s="26"/>
    </row>
    <row r="155" spans="1:4" x14ac:dyDescent="0.2">
      <c r="A155" s="25"/>
      <c r="B155" s="27"/>
      <c r="C155" s="26"/>
      <c r="D155" s="26"/>
    </row>
    <row r="156" spans="1:4" x14ac:dyDescent="0.2">
      <c r="A156" s="25"/>
      <c r="B156" s="27"/>
      <c r="C156" s="26"/>
      <c r="D156" s="26"/>
    </row>
    <row r="157" spans="1:4" x14ac:dyDescent="0.2">
      <c r="A157" s="25"/>
      <c r="B157" s="27"/>
      <c r="C157" s="26"/>
      <c r="D157" s="26"/>
    </row>
    <row r="158" spans="1:4" x14ac:dyDescent="0.2">
      <c r="A158" s="25"/>
      <c r="B158" s="27"/>
      <c r="C158" s="26"/>
      <c r="D158" s="26"/>
    </row>
    <row r="159" spans="1:4" x14ac:dyDescent="0.2">
      <c r="A159" s="25"/>
      <c r="B159" s="27"/>
      <c r="C159" s="26"/>
      <c r="D159" s="26"/>
    </row>
    <row r="160" spans="1:4" x14ac:dyDescent="0.2">
      <c r="A160" s="25"/>
      <c r="B160" s="27"/>
      <c r="C160" s="26"/>
      <c r="D160" s="26"/>
    </row>
    <row r="161" spans="1:4" x14ac:dyDescent="0.2">
      <c r="A161" s="25"/>
      <c r="B161" s="27"/>
      <c r="C161" s="26"/>
      <c r="D161" s="26"/>
    </row>
    <row r="162" spans="1:4" x14ac:dyDescent="0.2">
      <c r="A162" s="25"/>
      <c r="B162" s="27"/>
      <c r="C162" s="26"/>
      <c r="D162" s="26"/>
    </row>
    <row r="163" spans="1:4" x14ac:dyDescent="0.2">
      <c r="A163" s="25"/>
      <c r="B163" s="27"/>
      <c r="C163" s="26"/>
      <c r="D163" s="26"/>
    </row>
    <row r="164" spans="1:4" x14ac:dyDescent="0.2">
      <c r="A164" s="25"/>
      <c r="B164" s="27"/>
      <c r="C164" s="26"/>
      <c r="D164" s="26"/>
    </row>
    <row r="165" spans="1:4" x14ac:dyDescent="0.2">
      <c r="A165" s="25"/>
      <c r="B165" s="27"/>
      <c r="C165" s="26"/>
      <c r="D165" s="26"/>
    </row>
    <row r="166" spans="1:4" x14ac:dyDescent="0.2">
      <c r="A166" s="25"/>
      <c r="B166" s="27"/>
      <c r="C166" s="26"/>
      <c r="D166" s="26"/>
    </row>
    <row r="167" spans="1:4" x14ac:dyDescent="0.2">
      <c r="A167" s="25"/>
      <c r="B167" s="27"/>
      <c r="C167" s="26"/>
      <c r="D167" s="26"/>
    </row>
    <row r="168" spans="1:4" x14ac:dyDescent="0.2">
      <c r="A168" s="25"/>
      <c r="B168" s="27"/>
      <c r="C168" s="26"/>
      <c r="D168" s="26"/>
    </row>
    <row r="169" spans="1:4" x14ac:dyDescent="0.2">
      <c r="A169" s="25"/>
      <c r="B169" s="27"/>
      <c r="C169" s="26"/>
      <c r="D169" s="26"/>
    </row>
    <row r="170" spans="1:4" x14ac:dyDescent="0.2">
      <c r="A170" s="25"/>
      <c r="B170" s="27"/>
      <c r="C170" s="26"/>
      <c r="D170" s="26"/>
    </row>
    <row r="171" spans="1:4" x14ac:dyDescent="0.2">
      <c r="A171" s="25"/>
      <c r="B171" s="27"/>
      <c r="C171" s="26"/>
      <c r="D171" s="26"/>
    </row>
    <row r="172" spans="1:4" x14ac:dyDescent="0.2">
      <c r="A172" s="25"/>
      <c r="B172" s="27"/>
      <c r="C172" s="26"/>
      <c r="D172" s="26"/>
    </row>
    <row r="173" spans="1:4" x14ac:dyDescent="0.2">
      <c r="A173" s="25"/>
      <c r="B173" s="27"/>
      <c r="C173" s="26"/>
      <c r="D173" s="26"/>
    </row>
    <row r="174" spans="1:4" x14ac:dyDescent="0.2">
      <c r="A174" s="25"/>
      <c r="B174" s="27"/>
      <c r="C174" s="26"/>
      <c r="D174" s="26"/>
    </row>
    <row r="175" spans="1:4" x14ac:dyDescent="0.2">
      <c r="A175" s="25"/>
      <c r="B175" s="27"/>
      <c r="C175" s="26"/>
      <c r="D175" s="26"/>
    </row>
    <row r="176" spans="1:4" x14ac:dyDescent="0.2">
      <c r="A176" s="25"/>
      <c r="B176" s="27"/>
      <c r="C176" s="26"/>
      <c r="D176" s="26"/>
    </row>
    <row r="177" spans="1:4" x14ac:dyDescent="0.2">
      <c r="A177" s="25"/>
      <c r="B177" s="27"/>
      <c r="C177" s="26"/>
      <c r="D177" s="26"/>
    </row>
    <row r="178" spans="1:4" x14ac:dyDescent="0.2">
      <c r="A178" s="25"/>
      <c r="B178" s="27"/>
      <c r="C178" s="26"/>
      <c r="D178" s="26"/>
    </row>
    <row r="179" spans="1:4" x14ac:dyDescent="0.2">
      <c r="A179" s="25"/>
      <c r="B179" s="27"/>
      <c r="C179" s="26"/>
      <c r="D179" s="26"/>
    </row>
    <row r="180" spans="1:4" x14ac:dyDescent="0.2">
      <c r="A180" s="25"/>
      <c r="B180" s="27"/>
      <c r="C180" s="26"/>
      <c r="D180" s="26"/>
    </row>
    <row r="181" spans="1:4" x14ac:dyDescent="0.2">
      <c r="A181" s="25"/>
      <c r="B181" s="27"/>
      <c r="C181" s="26"/>
      <c r="D181" s="26"/>
    </row>
    <row r="182" spans="1:4" x14ac:dyDescent="0.2">
      <c r="A182" s="25"/>
      <c r="B182" s="27"/>
      <c r="C182" s="26"/>
      <c r="D182" s="26"/>
    </row>
    <row r="183" spans="1:4" x14ac:dyDescent="0.2">
      <c r="A183" s="25"/>
      <c r="B183" s="27"/>
      <c r="C183" s="26"/>
      <c r="D183" s="26"/>
    </row>
    <row r="184" spans="1:4" x14ac:dyDescent="0.2">
      <c r="A184" s="25"/>
      <c r="B184" s="27"/>
      <c r="C184" s="26"/>
      <c r="D184" s="26"/>
    </row>
    <row r="185" spans="1:4" x14ac:dyDescent="0.2">
      <c r="A185" s="25"/>
      <c r="B185" s="27"/>
      <c r="C185" s="26"/>
      <c r="D185" s="26"/>
    </row>
    <row r="186" spans="1:4" x14ac:dyDescent="0.2">
      <c r="A186" s="25"/>
      <c r="B186" s="27"/>
      <c r="C186" s="26"/>
      <c r="D186" s="26"/>
    </row>
    <row r="187" spans="1:4" x14ac:dyDescent="0.2">
      <c r="A187" s="25"/>
      <c r="B187" s="27"/>
      <c r="C187" s="26"/>
      <c r="D187" s="26"/>
    </row>
    <row r="188" spans="1:4" x14ac:dyDescent="0.2">
      <c r="A188" s="25"/>
      <c r="B188" s="27"/>
      <c r="C188" s="26"/>
      <c r="D188" s="26"/>
    </row>
    <row r="189" spans="1:4" x14ac:dyDescent="0.2">
      <c r="A189" s="25"/>
      <c r="B189" s="27"/>
      <c r="C189" s="26"/>
      <c r="D189" s="26"/>
    </row>
    <row r="190" spans="1:4" x14ac:dyDescent="0.2">
      <c r="A190" s="25"/>
      <c r="B190" s="27"/>
      <c r="C190" s="26"/>
      <c r="D190" s="26"/>
    </row>
    <row r="191" spans="1:4" x14ac:dyDescent="0.2">
      <c r="A191" s="25"/>
      <c r="B191" s="27"/>
      <c r="C191" s="26"/>
      <c r="D191" s="26"/>
    </row>
    <row r="192" spans="1:4" x14ac:dyDescent="0.2">
      <c r="A192" s="25"/>
      <c r="B192" s="27"/>
      <c r="C192" s="26"/>
      <c r="D192" s="26"/>
    </row>
    <row r="193" spans="1:4" x14ac:dyDescent="0.2">
      <c r="A193" s="25"/>
      <c r="B193" s="27"/>
      <c r="C193" s="26"/>
      <c r="D193" s="26"/>
    </row>
    <row r="194" spans="1:4" x14ac:dyDescent="0.2">
      <c r="A194" s="25"/>
      <c r="B194" s="27"/>
      <c r="C194" s="26"/>
      <c r="D194" s="26"/>
    </row>
    <row r="195" spans="1:4" x14ac:dyDescent="0.2">
      <c r="A195" s="25"/>
      <c r="B195" s="27"/>
      <c r="C195" s="26"/>
      <c r="D195" s="26"/>
    </row>
    <row r="196" spans="1:4" x14ac:dyDescent="0.2">
      <c r="A196" s="25"/>
      <c r="B196" s="27"/>
      <c r="C196" s="26"/>
      <c r="D196" s="26"/>
    </row>
    <row r="197" spans="1:4" x14ac:dyDescent="0.2">
      <c r="A197" s="25"/>
      <c r="B197" s="27"/>
      <c r="C197" s="26"/>
      <c r="D197" s="26"/>
    </row>
    <row r="198" spans="1:4" x14ac:dyDescent="0.2">
      <c r="A198" s="25"/>
      <c r="B198" s="27"/>
      <c r="C198" s="26"/>
      <c r="D198" s="26"/>
    </row>
    <row r="199" spans="1:4" x14ac:dyDescent="0.2">
      <c r="A199" s="25"/>
      <c r="B199" s="27"/>
      <c r="C199" s="26"/>
      <c r="D199" s="26"/>
    </row>
    <row r="200" spans="1:4" x14ac:dyDescent="0.2">
      <c r="A200" s="25"/>
      <c r="B200" s="27"/>
      <c r="C200" s="26"/>
      <c r="D200" s="26"/>
    </row>
    <row r="201" spans="1:4" x14ac:dyDescent="0.2">
      <c r="A201" s="25"/>
      <c r="B201" s="27"/>
      <c r="C201" s="26"/>
      <c r="D201" s="26"/>
    </row>
    <row r="202" spans="1:4" x14ac:dyDescent="0.2">
      <c r="A202" s="25"/>
      <c r="B202" s="27"/>
      <c r="C202" s="26"/>
      <c r="D202" s="26"/>
    </row>
    <row r="203" spans="1:4" x14ac:dyDescent="0.2">
      <c r="A203" s="25"/>
      <c r="B203" s="27"/>
      <c r="C203" s="26"/>
      <c r="D203" s="26"/>
    </row>
    <row r="204" spans="1:4" x14ac:dyDescent="0.2">
      <c r="A204" s="25"/>
      <c r="B204" s="27"/>
      <c r="C204" s="26"/>
      <c r="D204" s="26"/>
    </row>
    <row r="205" spans="1:4" x14ac:dyDescent="0.2">
      <c r="A205" s="25"/>
      <c r="B205" s="27"/>
      <c r="C205" s="26"/>
      <c r="D205" s="26"/>
    </row>
    <row r="206" spans="1:4" x14ac:dyDescent="0.2">
      <c r="A206" s="25"/>
      <c r="B206" s="27"/>
      <c r="C206" s="26"/>
      <c r="D206" s="26"/>
    </row>
    <row r="207" spans="1:4" x14ac:dyDescent="0.2">
      <c r="A207" s="25"/>
      <c r="B207" s="27"/>
      <c r="C207" s="26"/>
      <c r="D207" s="26"/>
    </row>
    <row r="208" spans="1:4" x14ac:dyDescent="0.2">
      <c r="A208" s="25"/>
      <c r="B208" s="27"/>
      <c r="C208" s="26"/>
      <c r="D208" s="26"/>
    </row>
    <row r="209" spans="1:4" x14ac:dyDescent="0.2">
      <c r="A209" s="25"/>
      <c r="B209" s="27"/>
      <c r="C209" s="26"/>
      <c r="D209" s="26"/>
    </row>
    <row r="210" spans="1:4" x14ac:dyDescent="0.2">
      <c r="A210" s="25"/>
      <c r="B210" s="27"/>
      <c r="C210" s="26"/>
      <c r="D210" s="26"/>
    </row>
    <row r="211" spans="1:4" x14ac:dyDescent="0.2">
      <c r="A211" s="25"/>
      <c r="B211" s="27"/>
      <c r="C211" s="26"/>
      <c r="D211" s="26"/>
    </row>
    <row r="212" spans="1:4" x14ac:dyDescent="0.2">
      <c r="A212" s="25"/>
      <c r="B212" s="27"/>
      <c r="C212" s="26"/>
      <c r="D212" s="26"/>
    </row>
    <row r="213" spans="1:4" x14ac:dyDescent="0.2">
      <c r="A213" s="25"/>
      <c r="B213" s="27"/>
      <c r="C213" s="26"/>
      <c r="D213" s="26"/>
    </row>
    <row r="214" spans="1:4" x14ac:dyDescent="0.2">
      <c r="A214" s="25"/>
      <c r="B214" s="27"/>
      <c r="C214" s="26"/>
      <c r="D214" s="26"/>
    </row>
    <row r="215" spans="1:4" x14ac:dyDescent="0.2">
      <c r="A215" s="25"/>
      <c r="B215" s="27"/>
      <c r="C215" s="26"/>
      <c r="D215" s="26"/>
    </row>
    <row r="216" spans="1:4" x14ac:dyDescent="0.2">
      <c r="A216" s="25"/>
      <c r="B216" s="27"/>
      <c r="C216" s="26"/>
      <c r="D216" s="26"/>
    </row>
    <row r="217" spans="1:4" x14ac:dyDescent="0.2">
      <c r="A217" s="25"/>
      <c r="B217" s="27"/>
      <c r="C217" s="26"/>
      <c r="D217" s="26"/>
    </row>
    <row r="218" spans="1:4" x14ac:dyDescent="0.2">
      <c r="A218" s="25"/>
      <c r="B218" s="27"/>
      <c r="C218" s="26"/>
      <c r="D218" s="26"/>
    </row>
    <row r="219" spans="1:4" x14ac:dyDescent="0.2">
      <c r="A219" s="25"/>
      <c r="B219" s="27"/>
      <c r="C219" s="26"/>
      <c r="D219" s="26"/>
    </row>
    <row r="220" spans="1:4" x14ac:dyDescent="0.2">
      <c r="A220" s="25"/>
      <c r="B220" s="27"/>
      <c r="C220" s="26"/>
      <c r="D220" s="26"/>
    </row>
    <row r="221" spans="1:4" x14ac:dyDescent="0.2">
      <c r="A221" s="25"/>
      <c r="B221" s="27"/>
      <c r="C221" s="26"/>
      <c r="D221" s="26"/>
    </row>
    <row r="222" spans="1:4" x14ac:dyDescent="0.2">
      <c r="B222" s="15"/>
      <c r="C222" s="11"/>
      <c r="D222" s="11"/>
    </row>
    <row r="223" spans="1:4" x14ac:dyDescent="0.2">
      <c r="B223" s="15"/>
      <c r="C223" s="11"/>
      <c r="D223" s="11"/>
    </row>
    <row r="224" spans="1:4" x14ac:dyDescent="0.2">
      <c r="B224" s="15"/>
      <c r="C224" s="11"/>
      <c r="D224" s="11"/>
    </row>
    <row r="225" spans="2:4" x14ac:dyDescent="0.2">
      <c r="B225" s="15"/>
      <c r="C225" s="11"/>
      <c r="D225" s="11"/>
    </row>
    <row r="226" spans="2:4" x14ac:dyDescent="0.2">
      <c r="B226" s="15"/>
      <c r="C226" s="11"/>
      <c r="D226" s="11"/>
    </row>
    <row r="227" spans="2:4" x14ac:dyDescent="0.2">
      <c r="B227" s="15"/>
      <c r="C227" s="11"/>
      <c r="D227" s="11"/>
    </row>
    <row r="228" spans="2:4" x14ac:dyDescent="0.2">
      <c r="B228" s="15"/>
      <c r="C228" s="11"/>
      <c r="D228" s="11"/>
    </row>
    <row r="229" spans="2:4" x14ac:dyDescent="0.2">
      <c r="B229" s="15"/>
      <c r="C229" s="11"/>
      <c r="D229" s="11"/>
    </row>
    <row r="230" spans="2:4" x14ac:dyDescent="0.2">
      <c r="B230" s="15"/>
      <c r="C230" s="11"/>
      <c r="D230" s="11"/>
    </row>
    <row r="231" spans="2:4" x14ac:dyDescent="0.2">
      <c r="B231" s="15"/>
      <c r="C231" s="11"/>
      <c r="D231" s="11"/>
    </row>
    <row r="232" spans="2:4" x14ac:dyDescent="0.2">
      <c r="B232" s="15"/>
      <c r="C232" s="11"/>
      <c r="D232" s="11"/>
    </row>
    <row r="233" spans="2:4" x14ac:dyDescent="0.2">
      <c r="B233" s="15"/>
      <c r="C233" s="11"/>
      <c r="D233" s="11"/>
    </row>
    <row r="234" spans="2:4" x14ac:dyDescent="0.2">
      <c r="B234" s="15"/>
      <c r="C234" s="11"/>
      <c r="D234" s="11"/>
    </row>
    <row r="235" spans="2:4" x14ac:dyDescent="0.2">
      <c r="B235" s="15"/>
      <c r="C235" s="11"/>
      <c r="D235" s="11"/>
    </row>
    <row r="236" spans="2:4" x14ac:dyDescent="0.2">
      <c r="B236" s="15"/>
      <c r="C236" s="11"/>
      <c r="D236" s="11"/>
    </row>
    <row r="237" spans="2:4" x14ac:dyDescent="0.2">
      <c r="B237" s="15"/>
      <c r="C237" s="11"/>
      <c r="D237" s="11"/>
    </row>
    <row r="238" spans="2:4" x14ac:dyDescent="0.2">
      <c r="B238" s="15"/>
      <c r="C238" s="11"/>
      <c r="D238" s="11"/>
    </row>
    <row r="239" spans="2:4" x14ac:dyDescent="0.2">
      <c r="B239" s="15"/>
      <c r="C239" s="11"/>
      <c r="D239" s="11"/>
    </row>
    <row r="240" spans="2:4" x14ac:dyDescent="0.2">
      <c r="B240" s="15"/>
      <c r="C240" s="11"/>
      <c r="D240" s="11"/>
    </row>
    <row r="241" spans="2:4" x14ac:dyDescent="0.2">
      <c r="B241" s="15"/>
      <c r="C241" s="11"/>
      <c r="D241" s="11"/>
    </row>
    <row r="242" spans="2:4" x14ac:dyDescent="0.2">
      <c r="B242" s="15"/>
      <c r="C242" s="11"/>
      <c r="D242" s="11"/>
    </row>
    <row r="243" spans="2:4" x14ac:dyDescent="0.2">
      <c r="B243" s="15"/>
      <c r="C243" s="11"/>
      <c r="D243" s="11"/>
    </row>
    <row r="244" spans="2:4" x14ac:dyDescent="0.2">
      <c r="B244" s="15"/>
      <c r="C244" s="11"/>
      <c r="D244" s="11"/>
    </row>
    <row r="245" spans="2:4" x14ac:dyDescent="0.2">
      <c r="B245" s="15"/>
      <c r="C245" s="11"/>
      <c r="D245" s="11"/>
    </row>
    <row r="246" spans="2:4" x14ac:dyDescent="0.2">
      <c r="B246" s="15"/>
      <c r="C246" s="11"/>
      <c r="D246" s="11"/>
    </row>
    <row r="247" spans="2:4" x14ac:dyDescent="0.2">
      <c r="B247" s="15"/>
      <c r="C247" s="11"/>
      <c r="D247" s="11"/>
    </row>
    <row r="248" spans="2:4" x14ac:dyDescent="0.2">
      <c r="B248" s="15"/>
      <c r="C248" s="11"/>
      <c r="D248" s="11"/>
    </row>
    <row r="249" spans="2:4" x14ac:dyDescent="0.2">
      <c r="B249" s="15"/>
      <c r="C249" s="11"/>
      <c r="D249" s="11"/>
    </row>
    <row r="250" spans="2:4" x14ac:dyDescent="0.2">
      <c r="B250" s="15"/>
      <c r="C250" s="11"/>
      <c r="D250" s="11"/>
    </row>
    <row r="251" spans="2:4" x14ac:dyDescent="0.2">
      <c r="B251" s="15"/>
      <c r="C251" s="11"/>
      <c r="D251" s="11"/>
    </row>
    <row r="252" spans="2:4" x14ac:dyDescent="0.2">
      <c r="B252" s="15"/>
      <c r="C252" s="11"/>
      <c r="D252" s="11"/>
    </row>
    <row r="253" spans="2:4" x14ac:dyDescent="0.2">
      <c r="B253" s="15"/>
      <c r="C253" s="11"/>
      <c r="D253" s="11"/>
    </row>
    <row r="254" spans="2:4" x14ac:dyDescent="0.2">
      <c r="B254" s="15"/>
      <c r="C254" s="11"/>
      <c r="D254" s="11"/>
    </row>
    <row r="255" spans="2:4" x14ac:dyDescent="0.2">
      <c r="B255" s="15"/>
      <c r="C255" s="11"/>
      <c r="D255" s="11"/>
    </row>
    <row r="256" spans="2:4" x14ac:dyDescent="0.2">
      <c r="B256" s="15"/>
      <c r="C256" s="11"/>
      <c r="D256" s="11"/>
    </row>
    <row r="257" spans="2:4" x14ac:dyDescent="0.2">
      <c r="B257" s="15"/>
      <c r="C257" s="11"/>
      <c r="D257" s="11"/>
    </row>
    <row r="258" spans="2:4" x14ac:dyDescent="0.2">
      <c r="B258" s="15"/>
      <c r="C258" s="11"/>
      <c r="D258" s="11"/>
    </row>
    <row r="259" spans="2:4" x14ac:dyDescent="0.2">
      <c r="B259" s="15"/>
      <c r="C259" s="11"/>
      <c r="D259" s="11"/>
    </row>
    <row r="260" spans="2:4" x14ac:dyDescent="0.2">
      <c r="B260" s="15"/>
      <c r="C260" s="11"/>
      <c r="D260" s="11"/>
    </row>
    <row r="261" spans="2:4" x14ac:dyDescent="0.2">
      <c r="B261" s="15"/>
      <c r="C261" s="11"/>
      <c r="D261" s="11"/>
    </row>
    <row r="262" spans="2:4" x14ac:dyDescent="0.2">
      <c r="B262" s="15"/>
      <c r="C262" s="11"/>
      <c r="D262" s="11"/>
    </row>
    <row r="263" spans="2:4" x14ac:dyDescent="0.2">
      <c r="B263" s="15"/>
      <c r="C263" s="11"/>
      <c r="D263" s="11"/>
    </row>
    <row r="264" spans="2:4" x14ac:dyDescent="0.2">
      <c r="B264" s="15"/>
      <c r="C264" s="11"/>
      <c r="D264" s="11"/>
    </row>
    <row r="265" spans="2:4" x14ac:dyDescent="0.2">
      <c r="B265" s="15"/>
      <c r="C265" s="11"/>
      <c r="D265" s="11"/>
    </row>
    <row r="266" spans="2:4" x14ac:dyDescent="0.2">
      <c r="B266" s="15"/>
      <c r="C266" s="11"/>
      <c r="D266" s="11"/>
    </row>
    <row r="267" spans="2:4" x14ac:dyDescent="0.2">
      <c r="B267" s="15"/>
      <c r="C267" s="11"/>
      <c r="D267" s="11"/>
    </row>
    <row r="268" spans="2:4" x14ac:dyDescent="0.2">
      <c r="B268" s="15"/>
      <c r="C268" s="11"/>
      <c r="D268" s="11"/>
    </row>
    <row r="269" spans="2:4" x14ac:dyDescent="0.2">
      <c r="B269" s="15"/>
      <c r="C269" s="11"/>
      <c r="D269" s="11"/>
    </row>
    <row r="270" spans="2:4" x14ac:dyDescent="0.2">
      <c r="B270" s="15"/>
      <c r="C270" s="11"/>
      <c r="D270" s="11"/>
    </row>
    <row r="271" spans="2:4" x14ac:dyDescent="0.2">
      <c r="B271" s="15"/>
      <c r="C271" s="11"/>
      <c r="D271" s="11"/>
    </row>
    <row r="272" spans="2:4" x14ac:dyDescent="0.2">
      <c r="B272" s="15"/>
      <c r="C272" s="11"/>
      <c r="D272" s="11"/>
    </row>
    <row r="273" spans="2:4" x14ac:dyDescent="0.2">
      <c r="B273" s="15"/>
      <c r="C273" s="11"/>
      <c r="D273" s="11"/>
    </row>
    <row r="274" spans="2:4" x14ac:dyDescent="0.2">
      <c r="B274" s="15"/>
      <c r="C274" s="11"/>
      <c r="D274" s="11"/>
    </row>
    <row r="275" spans="2:4" x14ac:dyDescent="0.2">
      <c r="B275" s="15"/>
      <c r="C275" s="11"/>
      <c r="D275" s="11"/>
    </row>
    <row r="276" spans="2:4" x14ac:dyDescent="0.2">
      <c r="B276" s="15"/>
      <c r="C276" s="11"/>
      <c r="D276" s="11"/>
    </row>
    <row r="277" spans="2:4" x14ac:dyDescent="0.2">
      <c r="B277" s="15"/>
      <c r="C277" s="11"/>
      <c r="D277" s="11"/>
    </row>
    <row r="278" spans="2:4" x14ac:dyDescent="0.2">
      <c r="B278" s="15"/>
      <c r="C278" s="11"/>
      <c r="D278" s="11"/>
    </row>
    <row r="279" spans="2:4" x14ac:dyDescent="0.2">
      <c r="B279" s="15"/>
      <c r="C279" s="11"/>
      <c r="D279" s="11"/>
    </row>
    <row r="280" spans="2:4" x14ac:dyDescent="0.2">
      <c r="B280" s="15"/>
      <c r="C280" s="11"/>
      <c r="D280" s="11"/>
    </row>
    <row r="281" spans="2:4" x14ac:dyDescent="0.2">
      <c r="B281" s="15"/>
      <c r="C281" s="11"/>
      <c r="D281" s="11"/>
    </row>
    <row r="282" spans="2:4" x14ac:dyDescent="0.2">
      <c r="B282" s="15"/>
      <c r="C282" s="11"/>
      <c r="D282" s="11"/>
    </row>
    <row r="283" spans="2:4" x14ac:dyDescent="0.2">
      <c r="B283" s="15"/>
      <c r="C283" s="11"/>
      <c r="D283" s="11"/>
    </row>
    <row r="284" spans="2:4" x14ac:dyDescent="0.2">
      <c r="B284" s="15"/>
      <c r="C284" s="11"/>
      <c r="D284" s="11"/>
    </row>
    <row r="285" spans="2:4" x14ac:dyDescent="0.2">
      <c r="B285" s="15"/>
      <c r="C285" s="11"/>
      <c r="D285" s="11"/>
    </row>
    <row r="286" spans="2:4" x14ac:dyDescent="0.2">
      <c r="B286" s="15"/>
      <c r="C286" s="11"/>
      <c r="D286" s="11"/>
    </row>
    <row r="287" spans="2:4" x14ac:dyDescent="0.2">
      <c r="B287" s="15"/>
      <c r="C287" s="11"/>
      <c r="D287" s="11"/>
    </row>
    <row r="288" spans="2:4" x14ac:dyDescent="0.2">
      <c r="B288" s="15"/>
      <c r="C288" s="11"/>
      <c r="D288" s="11"/>
    </row>
    <row r="289" spans="2:4" x14ac:dyDescent="0.2">
      <c r="B289" s="15"/>
      <c r="C289" s="11"/>
      <c r="D289" s="11"/>
    </row>
    <row r="290" spans="2:4" x14ac:dyDescent="0.2">
      <c r="B290" s="15"/>
      <c r="C290" s="11"/>
      <c r="D290" s="11"/>
    </row>
    <row r="291" spans="2:4" x14ac:dyDescent="0.2">
      <c r="B291" s="15"/>
      <c r="C291" s="11"/>
      <c r="D291" s="11"/>
    </row>
    <row r="292" spans="2:4" x14ac:dyDescent="0.2">
      <c r="B292" s="15"/>
      <c r="C292" s="11"/>
      <c r="D292" s="11"/>
    </row>
    <row r="293" spans="2:4" x14ac:dyDescent="0.2">
      <c r="B293" s="15"/>
      <c r="C293" s="11"/>
      <c r="D293" s="11"/>
    </row>
    <row r="294" spans="2:4" x14ac:dyDescent="0.2">
      <c r="B294" s="15"/>
      <c r="C294" s="11"/>
      <c r="D294" s="11"/>
    </row>
    <row r="295" spans="2:4" x14ac:dyDescent="0.2">
      <c r="B295" s="15"/>
      <c r="C295" s="11"/>
      <c r="D295" s="11"/>
    </row>
    <row r="296" spans="2:4" x14ac:dyDescent="0.2">
      <c r="B296" s="15"/>
      <c r="C296" s="11"/>
      <c r="D296" s="11"/>
    </row>
    <row r="297" spans="2:4" x14ac:dyDescent="0.2">
      <c r="B297" s="15"/>
      <c r="C297" s="11"/>
      <c r="D297" s="11"/>
    </row>
    <row r="298" spans="2:4" x14ac:dyDescent="0.2">
      <c r="B298" s="15"/>
      <c r="C298" s="11"/>
      <c r="D298" s="11"/>
    </row>
    <row r="299" spans="2:4" x14ac:dyDescent="0.2">
      <c r="B299" s="15"/>
      <c r="C299" s="11"/>
      <c r="D299" s="11"/>
    </row>
    <row r="300" spans="2:4" x14ac:dyDescent="0.2">
      <c r="B300" s="15"/>
      <c r="C300" s="11"/>
      <c r="D300" s="11"/>
    </row>
    <row r="301" spans="2:4" x14ac:dyDescent="0.2">
      <c r="B301" s="15"/>
      <c r="C301" s="11"/>
      <c r="D301" s="11"/>
    </row>
    <row r="302" spans="2:4" x14ac:dyDescent="0.2">
      <c r="B302" s="15"/>
      <c r="C302" s="11"/>
      <c r="D302" s="11"/>
    </row>
    <row r="303" spans="2:4" x14ac:dyDescent="0.2">
      <c r="B303" s="15"/>
      <c r="C303" s="11"/>
      <c r="D303" s="11"/>
    </row>
    <row r="304" spans="2:4" x14ac:dyDescent="0.2">
      <c r="B304" s="15"/>
      <c r="C304" s="11"/>
      <c r="D304" s="11"/>
    </row>
    <row r="305" spans="2:4" x14ac:dyDescent="0.2">
      <c r="B305" s="15"/>
      <c r="C305" s="11"/>
      <c r="D305" s="11"/>
    </row>
    <row r="306" spans="2:4" x14ac:dyDescent="0.2">
      <c r="B306" s="15"/>
      <c r="C306" s="11"/>
      <c r="D306" s="11"/>
    </row>
    <row r="307" spans="2:4" x14ac:dyDescent="0.2">
      <c r="B307" s="15"/>
      <c r="C307" s="11"/>
      <c r="D307" s="11"/>
    </row>
    <row r="308" spans="2:4" x14ac:dyDescent="0.2">
      <c r="B308" s="15"/>
      <c r="C308" s="11"/>
      <c r="D308" s="11"/>
    </row>
    <row r="309" spans="2:4" x14ac:dyDescent="0.2">
      <c r="B309" s="15"/>
      <c r="C309" s="11"/>
      <c r="D309" s="11"/>
    </row>
    <row r="310" spans="2:4" x14ac:dyDescent="0.2">
      <c r="B310" s="15"/>
      <c r="C310" s="11"/>
      <c r="D310" s="11"/>
    </row>
    <row r="311" spans="2:4" x14ac:dyDescent="0.2">
      <c r="B311" s="15"/>
      <c r="C311" s="11"/>
      <c r="D311" s="11"/>
    </row>
    <row r="312" spans="2:4" x14ac:dyDescent="0.2">
      <c r="B312" s="15"/>
      <c r="C312" s="11"/>
      <c r="D312" s="11"/>
    </row>
    <row r="313" spans="2:4" x14ac:dyDescent="0.2">
      <c r="B313" s="15"/>
      <c r="C313" s="11"/>
      <c r="D313" s="11"/>
    </row>
    <row r="314" spans="2:4" x14ac:dyDescent="0.2">
      <c r="B314" s="15"/>
      <c r="C314" s="11"/>
      <c r="D314" s="11"/>
    </row>
    <row r="315" spans="2:4" x14ac:dyDescent="0.2">
      <c r="B315" s="15"/>
      <c r="C315" s="11"/>
      <c r="D315" s="11"/>
    </row>
    <row r="316" spans="2:4" x14ac:dyDescent="0.2">
      <c r="B316" s="15"/>
      <c r="C316" s="11"/>
      <c r="D316" s="11"/>
    </row>
    <row r="317" spans="2:4" x14ac:dyDescent="0.2">
      <c r="B317" s="15"/>
      <c r="C317" s="11"/>
      <c r="D317" s="11"/>
    </row>
    <row r="318" spans="2:4" x14ac:dyDescent="0.2">
      <c r="B318" s="15"/>
      <c r="C318" s="11"/>
      <c r="D318" s="11"/>
    </row>
    <row r="319" spans="2:4" x14ac:dyDescent="0.2">
      <c r="B319" s="15"/>
      <c r="C319" s="11"/>
      <c r="D319" s="11"/>
    </row>
    <row r="320" spans="2:4" x14ac:dyDescent="0.2">
      <c r="B320" s="15"/>
      <c r="C320" s="11"/>
      <c r="D320" s="11"/>
    </row>
    <row r="321" spans="2:4" x14ac:dyDescent="0.2">
      <c r="B321" s="15"/>
      <c r="C321" s="11"/>
      <c r="D321" s="11"/>
    </row>
    <row r="322" spans="2:4" x14ac:dyDescent="0.2">
      <c r="B322" s="15"/>
      <c r="C322" s="11"/>
      <c r="D322" s="11"/>
    </row>
    <row r="323" spans="2:4" x14ac:dyDescent="0.2">
      <c r="B323" s="15"/>
      <c r="C323" s="11"/>
      <c r="D323" s="11"/>
    </row>
    <row r="324" spans="2:4" x14ac:dyDescent="0.2">
      <c r="B324" s="15"/>
      <c r="C324" s="11"/>
      <c r="D324" s="11"/>
    </row>
    <row r="325" spans="2:4" x14ac:dyDescent="0.2">
      <c r="B325" s="15"/>
      <c r="C325" s="11"/>
      <c r="D325" s="11"/>
    </row>
    <row r="326" spans="2:4" x14ac:dyDescent="0.2">
      <c r="B326" s="15"/>
      <c r="C326" s="11"/>
      <c r="D326" s="11"/>
    </row>
    <row r="327" spans="2:4" x14ac:dyDescent="0.2">
      <c r="B327" s="15"/>
      <c r="C327" s="11"/>
      <c r="D327" s="11"/>
    </row>
    <row r="328" spans="2:4" x14ac:dyDescent="0.2">
      <c r="B328" s="15"/>
      <c r="C328" s="11"/>
      <c r="D328" s="11"/>
    </row>
    <row r="329" spans="2:4" x14ac:dyDescent="0.2">
      <c r="B329" s="15"/>
      <c r="C329" s="11"/>
      <c r="D329" s="11"/>
    </row>
    <row r="330" spans="2:4" x14ac:dyDescent="0.2">
      <c r="B330" s="15"/>
      <c r="C330" s="11"/>
      <c r="D330" s="11"/>
    </row>
    <row r="331" spans="2:4" x14ac:dyDescent="0.2">
      <c r="B331" s="15"/>
      <c r="C331" s="11"/>
      <c r="D331" s="11"/>
    </row>
    <row r="332" spans="2:4" x14ac:dyDescent="0.2">
      <c r="B332" s="15"/>
      <c r="C332" s="11"/>
      <c r="D332" s="11"/>
    </row>
    <row r="333" spans="2:4" x14ac:dyDescent="0.2">
      <c r="B333" s="15"/>
      <c r="C333" s="11"/>
      <c r="D333" s="11"/>
    </row>
    <row r="334" spans="2:4" x14ac:dyDescent="0.2">
      <c r="B334" s="15"/>
      <c r="C334" s="11"/>
      <c r="D334" s="11"/>
    </row>
    <row r="335" spans="2:4" x14ac:dyDescent="0.2">
      <c r="B335" s="15"/>
      <c r="C335" s="11"/>
      <c r="D335" s="11"/>
    </row>
    <row r="336" spans="2:4" x14ac:dyDescent="0.2">
      <c r="B336" s="15"/>
      <c r="C336" s="11"/>
      <c r="D336" s="11"/>
    </row>
    <row r="337" spans="2:4" x14ac:dyDescent="0.2">
      <c r="B337" s="15"/>
      <c r="C337" s="11"/>
      <c r="D337" s="11"/>
    </row>
    <row r="338" spans="2:4" x14ac:dyDescent="0.2">
      <c r="B338" s="15"/>
      <c r="C338" s="11"/>
      <c r="D338" s="11"/>
    </row>
    <row r="339" spans="2:4" x14ac:dyDescent="0.2">
      <c r="B339" s="15"/>
      <c r="C339" s="11"/>
      <c r="D339" s="11"/>
    </row>
    <row r="340" spans="2:4" x14ac:dyDescent="0.2">
      <c r="B340" s="15"/>
      <c r="C340" s="11"/>
      <c r="D340" s="11"/>
    </row>
    <row r="341" spans="2:4" x14ac:dyDescent="0.2">
      <c r="B341" s="15"/>
      <c r="C341" s="11"/>
      <c r="D341" s="11"/>
    </row>
    <row r="342" spans="2:4" x14ac:dyDescent="0.2">
      <c r="B342" s="15"/>
      <c r="C342" s="11"/>
      <c r="D342" s="11"/>
    </row>
    <row r="343" spans="2:4" x14ac:dyDescent="0.2">
      <c r="B343" s="15"/>
      <c r="C343" s="11"/>
      <c r="D343" s="11"/>
    </row>
    <row r="344" spans="2:4" x14ac:dyDescent="0.2">
      <c r="B344" s="15"/>
      <c r="C344" s="11"/>
      <c r="D344" s="11"/>
    </row>
    <row r="345" spans="2:4" x14ac:dyDescent="0.2">
      <c r="B345" s="15"/>
      <c r="C345" s="11"/>
      <c r="D345" s="11"/>
    </row>
    <row r="346" spans="2:4" x14ac:dyDescent="0.2">
      <c r="B346" s="15"/>
      <c r="C346" s="11"/>
      <c r="D346" s="11"/>
    </row>
    <row r="347" spans="2:4" x14ac:dyDescent="0.2">
      <c r="B347" s="15"/>
      <c r="C347" s="11"/>
      <c r="D347" s="11"/>
    </row>
    <row r="348" spans="2:4" x14ac:dyDescent="0.2">
      <c r="B348" s="15"/>
      <c r="C348" s="11"/>
      <c r="D348" s="11"/>
    </row>
    <row r="349" spans="2:4" x14ac:dyDescent="0.2">
      <c r="B349" s="15"/>
      <c r="C349" s="11"/>
      <c r="D349" s="11"/>
    </row>
    <row r="350" spans="2:4" x14ac:dyDescent="0.2">
      <c r="B350" s="15"/>
      <c r="C350" s="11"/>
      <c r="D350" s="11"/>
    </row>
    <row r="351" spans="2:4" x14ac:dyDescent="0.2">
      <c r="B351" s="15"/>
      <c r="C351" s="11"/>
      <c r="D351" s="11"/>
    </row>
    <row r="352" spans="2:4" x14ac:dyDescent="0.2">
      <c r="B352" s="15"/>
      <c r="C352" s="11"/>
      <c r="D352" s="11"/>
    </row>
    <row r="353" spans="2:4" x14ac:dyDescent="0.2">
      <c r="B353" s="15"/>
      <c r="C353" s="11"/>
      <c r="D353" s="11"/>
    </row>
    <row r="354" spans="2:4" x14ac:dyDescent="0.2">
      <c r="B354" s="15"/>
      <c r="C354" s="11"/>
      <c r="D354" s="11"/>
    </row>
    <row r="355" spans="2:4" x14ac:dyDescent="0.2">
      <c r="B355" s="15"/>
      <c r="C355" s="11"/>
      <c r="D355" s="11"/>
    </row>
    <row r="356" spans="2:4" x14ac:dyDescent="0.2">
      <c r="B356" s="15"/>
      <c r="C356" s="11"/>
      <c r="D356" s="11"/>
    </row>
    <row r="357" spans="2:4" x14ac:dyDescent="0.2">
      <c r="B357" s="15"/>
      <c r="C357" s="11"/>
      <c r="D357" s="11"/>
    </row>
    <row r="358" spans="2:4" x14ac:dyDescent="0.2">
      <c r="B358" s="15"/>
      <c r="C358" s="11"/>
      <c r="D358" s="11"/>
    </row>
    <row r="359" spans="2:4" x14ac:dyDescent="0.2">
      <c r="B359" s="15"/>
      <c r="C359" s="11"/>
      <c r="D359" s="11"/>
    </row>
    <row r="360" spans="2:4" x14ac:dyDescent="0.2">
      <c r="B360" s="15"/>
      <c r="C360" s="11"/>
      <c r="D360" s="11"/>
    </row>
    <row r="361" spans="2:4" x14ac:dyDescent="0.2">
      <c r="B361" s="15"/>
      <c r="C361" s="11"/>
      <c r="D361" s="11"/>
    </row>
    <row r="362" spans="2:4" x14ac:dyDescent="0.2">
      <c r="B362" s="15"/>
      <c r="C362" s="11"/>
      <c r="D362" s="11"/>
    </row>
    <row r="363" spans="2:4" x14ac:dyDescent="0.2">
      <c r="B363" s="15"/>
      <c r="C363" s="11"/>
      <c r="D363" s="11"/>
    </row>
    <row r="364" spans="2:4" x14ac:dyDescent="0.2">
      <c r="B364" s="15"/>
      <c r="C364" s="11"/>
      <c r="D364" s="11"/>
    </row>
    <row r="365" spans="2:4" x14ac:dyDescent="0.2">
      <c r="B365" s="15"/>
      <c r="C365" s="11"/>
      <c r="D365" s="11"/>
    </row>
    <row r="366" spans="2:4" x14ac:dyDescent="0.2">
      <c r="B366" s="15"/>
      <c r="C366" s="11"/>
      <c r="D366" s="11"/>
    </row>
    <row r="367" spans="2:4" x14ac:dyDescent="0.2">
      <c r="B367" s="15"/>
      <c r="C367" s="11"/>
      <c r="D367" s="11"/>
    </row>
    <row r="368" spans="2:4" x14ac:dyDescent="0.2">
      <c r="B368" s="15"/>
      <c r="C368" s="11"/>
      <c r="D368" s="11"/>
    </row>
    <row r="369" spans="2:4" x14ac:dyDescent="0.2">
      <c r="B369" s="15"/>
      <c r="C369" s="11"/>
      <c r="D369" s="11"/>
    </row>
    <row r="370" spans="2:4" x14ac:dyDescent="0.2">
      <c r="B370" s="15"/>
      <c r="C370" s="11"/>
      <c r="D370" s="11"/>
    </row>
    <row r="371" spans="2:4" x14ac:dyDescent="0.2">
      <c r="B371" s="15"/>
      <c r="C371" s="11"/>
      <c r="D371" s="11"/>
    </row>
    <row r="372" spans="2:4" x14ac:dyDescent="0.2">
      <c r="B372" s="15"/>
      <c r="C372" s="11"/>
      <c r="D372" s="11"/>
    </row>
    <row r="373" spans="2:4" x14ac:dyDescent="0.2">
      <c r="B373" s="15"/>
      <c r="C373" s="11"/>
      <c r="D373" s="11"/>
    </row>
    <row r="374" spans="2:4" x14ac:dyDescent="0.2">
      <c r="B374" s="15"/>
      <c r="C374" s="11"/>
      <c r="D374" s="11"/>
    </row>
    <row r="375" spans="2:4" x14ac:dyDescent="0.2">
      <c r="B375" s="15"/>
      <c r="C375" s="11"/>
      <c r="D375" s="11"/>
    </row>
    <row r="376" spans="2:4" x14ac:dyDescent="0.2">
      <c r="B376" s="15"/>
      <c r="C376" s="11"/>
      <c r="D376" s="11"/>
    </row>
    <row r="377" spans="2:4" x14ac:dyDescent="0.2">
      <c r="B377" s="15"/>
      <c r="C377" s="11"/>
      <c r="D377" s="11"/>
    </row>
    <row r="378" spans="2:4" x14ac:dyDescent="0.2">
      <c r="B378" s="15"/>
      <c r="C378" s="11"/>
      <c r="D378" s="11"/>
    </row>
    <row r="379" spans="2:4" x14ac:dyDescent="0.2">
      <c r="B379" s="15"/>
      <c r="C379" s="11"/>
      <c r="D379" s="11"/>
    </row>
    <row r="380" spans="2:4" x14ac:dyDescent="0.2">
      <c r="B380" s="15"/>
      <c r="C380" s="11"/>
      <c r="D380" s="11"/>
    </row>
    <row r="381" spans="2:4" x14ac:dyDescent="0.2">
      <c r="B381" s="15"/>
      <c r="C381" s="11"/>
      <c r="D381" s="11"/>
    </row>
    <row r="382" spans="2:4" x14ac:dyDescent="0.2">
      <c r="B382" s="15"/>
      <c r="C382" s="11"/>
      <c r="D382" s="11"/>
    </row>
    <row r="383" spans="2:4" x14ac:dyDescent="0.2">
      <c r="C383" s="11"/>
      <c r="D383" s="11"/>
    </row>
    <row r="384" spans="2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  <row r="2611" spans="3:4" x14ac:dyDescent="0.2">
      <c r="C2611" s="11"/>
      <c r="D2611" s="11"/>
    </row>
    <row r="2612" spans="3:4" x14ac:dyDescent="0.2">
      <c r="C2612" s="11"/>
      <c r="D2612" s="11"/>
    </row>
    <row r="2613" spans="3:4" x14ac:dyDescent="0.2">
      <c r="C2613" s="11"/>
      <c r="D2613" s="11"/>
    </row>
    <row r="2614" spans="3:4" x14ac:dyDescent="0.2">
      <c r="C2614" s="11"/>
      <c r="D2614" s="11"/>
    </row>
    <row r="2615" spans="3:4" x14ac:dyDescent="0.2">
      <c r="C2615" s="11"/>
      <c r="D2615" s="11"/>
    </row>
    <row r="2616" spans="3:4" x14ac:dyDescent="0.2">
      <c r="C2616" s="11"/>
      <c r="D2616" s="11"/>
    </row>
    <row r="2617" spans="3:4" x14ac:dyDescent="0.2">
      <c r="C2617" s="11"/>
      <c r="D2617" s="11"/>
    </row>
    <row r="2618" spans="3:4" x14ac:dyDescent="0.2">
      <c r="C2618" s="11"/>
      <c r="D2618" s="11"/>
    </row>
    <row r="2619" spans="3:4" x14ac:dyDescent="0.2">
      <c r="C2619" s="11"/>
      <c r="D2619" s="11"/>
    </row>
    <row r="2620" spans="3:4" x14ac:dyDescent="0.2">
      <c r="C2620" s="11"/>
      <c r="D2620" s="11"/>
    </row>
    <row r="2621" spans="3:4" x14ac:dyDescent="0.2">
      <c r="C2621" s="11"/>
      <c r="D2621" s="11"/>
    </row>
    <row r="2622" spans="3:4" x14ac:dyDescent="0.2">
      <c r="C2622" s="11"/>
      <c r="D2622" s="11"/>
    </row>
    <row r="2623" spans="3:4" x14ac:dyDescent="0.2">
      <c r="C2623" s="11"/>
      <c r="D2623" s="11"/>
    </row>
    <row r="2624" spans="3:4" x14ac:dyDescent="0.2">
      <c r="C2624" s="11"/>
      <c r="D2624" s="11"/>
    </row>
    <row r="2625" spans="3:4" x14ac:dyDescent="0.2">
      <c r="C2625" s="11"/>
      <c r="D2625" s="11"/>
    </row>
    <row r="2626" spans="3:4" x14ac:dyDescent="0.2">
      <c r="C2626" s="11"/>
      <c r="D2626" s="11"/>
    </row>
    <row r="2627" spans="3:4" x14ac:dyDescent="0.2">
      <c r="C2627" s="11"/>
      <c r="D2627" s="11"/>
    </row>
    <row r="2628" spans="3:4" x14ac:dyDescent="0.2">
      <c r="C2628" s="11"/>
      <c r="D2628" s="11"/>
    </row>
    <row r="2629" spans="3:4" x14ac:dyDescent="0.2">
      <c r="C2629" s="11"/>
      <c r="D2629" s="11"/>
    </row>
    <row r="2630" spans="3:4" x14ac:dyDescent="0.2">
      <c r="C2630" s="11"/>
      <c r="D2630" s="11"/>
    </row>
    <row r="2631" spans="3:4" x14ac:dyDescent="0.2">
      <c r="C2631" s="11"/>
      <c r="D2631" s="11"/>
    </row>
    <row r="2632" spans="3:4" x14ac:dyDescent="0.2">
      <c r="C2632" s="11"/>
      <c r="D2632" s="11"/>
    </row>
    <row r="2633" spans="3:4" x14ac:dyDescent="0.2">
      <c r="C2633" s="11"/>
      <c r="D2633" s="11"/>
    </row>
    <row r="2634" spans="3:4" x14ac:dyDescent="0.2">
      <c r="C2634" s="11"/>
      <c r="D2634" s="11"/>
    </row>
    <row r="2635" spans="3:4" x14ac:dyDescent="0.2">
      <c r="C2635" s="11"/>
      <c r="D2635" s="11"/>
    </row>
    <row r="2636" spans="3:4" x14ac:dyDescent="0.2">
      <c r="C2636" s="11"/>
      <c r="D2636" s="11"/>
    </row>
    <row r="2637" spans="3:4" x14ac:dyDescent="0.2">
      <c r="C2637" s="11"/>
      <c r="D2637" s="11"/>
    </row>
    <row r="2638" spans="3:4" x14ac:dyDescent="0.2">
      <c r="C2638" s="11"/>
      <c r="D2638" s="11"/>
    </row>
    <row r="2639" spans="3:4" x14ac:dyDescent="0.2">
      <c r="C2639" s="11"/>
      <c r="D2639" s="11"/>
    </row>
    <row r="2640" spans="3:4" x14ac:dyDescent="0.2">
      <c r="C2640" s="11"/>
      <c r="D2640" s="11"/>
    </row>
    <row r="2641" spans="3:4" x14ac:dyDescent="0.2">
      <c r="C2641" s="11"/>
      <c r="D2641" s="11"/>
    </row>
    <row r="2642" spans="3:4" x14ac:dyDescent="0.2">
      <c r="C2642" s="11"/>
      <c r="D2642" s="11"/>
    </row>
    <row r="2643" spans="3:4" x14ac:dyDescent="0.2">
      <c r="C2643" s="11"/>
      <c r="D2643" s="11"/>
    </row>
    <row r="2644" spans="3:4" x14ac:dyDescent="0.2">
      <c r="C2644" s="11"/>
      <c r="D2644" s="11"/>
    </row>
    <row r="2645" spans="3:4" x14ac:dyDescent="0.2">
      <c r="C2645" s="11"/>
      <c r="D2645" s="11"/>
    </row>
    <row r="2646" spans="3:4" x14ac:dyDescent="0.2">
      <c r="C2646" s="11"/>
      <c r="D2646" s="11"/>
    </row>
    <row r="2647" spans="3:4" x14ac:dyDescent="0.2">
      <c r="C2647" s="11"/>
      <c r="D2647" s="11"/>
    </row>
    <row r="2648" spans="3:4" x14ac:dyDescent="0.2">
      <c r="C2648" s="11"/>
      <c r="D2648" s="11"/>
    </row>
    <row r="2649" spans="3:4" x14ac:dyDescent="0.2">
      <c r="C2649" s="11"/>
      <c r="D2649" s="11"/>
    </row>
    <row r="2650" spans="3:4" x14ac:dyDescent="0.2">
      <c r="C2650" s="11"/>
      <c r="D2650" s="11"/>
    </row>
    <row r="2651" spans="3:4" x14ac:dyDescent="0.2">
      <c r="C2651" s="11"/>
      <c r="D2651" s="11"/>
    </row>
    <row r="2652" spans="3:4" x14ac:dyDescent="0.2">
      <c r="C2652" s="11"/>
      <c r="D2652" s="11"/>
    </row>
    <row r="2653" spans="3:4" x14ac:dyDescent="0.2">
      <c r="C2653" s="11"/>
      <c r="D2653" s="11"/>
    </row>
    <row r="2654" spans="3:4" x14ac:dyDescent="0.2">
      <c r="C2654" s="11"/>
      <c r="D2654" s="11"/>
    </row>
    <row r="2655" spans="3:4" x14ac:dyDescent="0.2">
      <c r="C2655" s="11"/>
      <c r="D2655" s="11"/>
    </row>
    <row r="2656" spans="3:4" x14ac:dyDescent="0.2">
      <c r="C2656" s="11"/>
      <c r="D2656" s="11"/>
    </row>
    <row r="2657" spans="3:4" x14ac:dyDescent="0.2">
      <c r="C2657" s="11"/>
      <c r="D2657" s="11"/>
    </row>
    <row r="2658" spans="3:4" x14ac:dyDescent="0.2">
      <c r="C2658" s="11"/>
      <c r="D2658" s="11"/>
    </row>
    <row r="2659" spans="3:4" x14ac:dyDescent="0.2">
      <c r="C2659" s="11"/>
      <c r="D2659" s="11"/>
    </row>
    <row r="2660" spans="3:4" x14ac:dyDescent="0.2">
      <c r="C2660" s="11"/>
      <c r="D2660" s="11"/>
    </row>
    <row r="2661" spans="3:4" x14ac:dyDescent="0.2">
      <c r="C2661" s="11"/>
      <c r="D2661" s="11"/>
    </row>
    <row r="2662" spans="3:4" x14ac:dyDescent="0.2">
      <c r="C2662" s="11"/>
      <c r="D2662" s="11"/>
    </row>
    <row r="2663" spans="3:4" x14ac:dyDescent="0.2">
      <c r="C2663" s="11"/>
      <c r="D2663" s="11"/>
    </row>
    <row r="2664" spans="3:4" x14ac:dyDescent="0.2">
      <c r="C2664" s="11"/>
      <c r="D2664" s="11"/>
    </row>
    <row r="2665" spans="3:4" x14ac:dyDescent="0.2">
      <c r="C2665" s="11"/>
      <c r="D2665" s="11"/>
    </row>
    <row r="2666" spans="3:4" x14ac:dyDescent="0.2">
      <c r="C2666" s="11"/>
      <c r="D2666" s="11"/>
    </row>
    <row r="2667" spans="3:4" x14ac:dyDescent="0.2">
      <c r="C2667" s="11"/>
      <c r="D2667" s="11"/>
    </row>
    <row r="2668" spans="3:4" x14ac:dyDescent="0.2">
      <c r="C2668" s="11"/>
      <c r="D2668" s="11"/>
    </row>
    <row r="2669" spans="3:4" x14ac:dyDescent="0.2">
      <c r="C2669" s="11"/>
      <c r="D2669" s="11"/>
    </row>
    <row r="2670" spans="3:4" x14ac:dyDescent="0.2">
      <c r="C2670" s="11"/>
      <c r="D2670" s="11"/>
    </row>
    <row r="2671" spans="3:4" x14ac:dyDescent="0.2">
      <c r="C2671" s="11"/>
      <c r="D2671" s="11"/>
    </row>
    <row r="2672" spans="3:4" x14ac:dyDescent="0.2">
      <c r="C2672" s="11"/>
      <c r="D2672" s="11"/>
    </row>
    <row r="2673" spans="3:4" x14ac:dyDescent="0.2">
      <c r="C2673" s="11"/>
      <c r="D2673" s="11"/>
    </row>
    <row r="2674" spans="3:4" x14ac:dyDescent="0.2">
      <c r="C2674" s="11"/>
      <c r="D2674" s="11"/>
    </row>
    <row r="2675" spans="3:4" x14ac:dyDescent="0.2">
      <c r="C2675" s="11"/>
      <c r="D2675" s="11"/>
    </row>
    <row r="2676" spans="3:4" x14ac:dyDescent="0.2">
      <c r="C2676" s="11"/>
      <c r="D2676" s="11"/>
    </row>
    <row r="2677" spans="3:4" x14ac:dyDescent="0.2">
      <c r="C2677" s="11"/>
      <c r="D2677" s="11"/>
    </row>
    <row r="2678" spans="3:4" x14ac:dyDescent="0.2">
      <c r="C2678" s="11"/>
      <c r="D2678" s="11"/>
    </row>
    <row r="2679" spans="3:4" x14ac:dyDescent="0.2">
      <c r="C2679" s="11"/>
      <c r="D2679" s="11"/>
    </row>
    <row r="2680" spans="3:4" x14ac:dyDescent="0.2">
      <c r="C2680" s="11"/>
      <c r="D2680" s="11"/>
    </row>
    <row r="2681" spans="3:4" x14ac:dyDescent="0.2">
      <c r="C2681" s="11"/>
      <c r="D2681" s="11"/>
    </row>
    <row r="2682" spans="3:4" x14ac:dyDescent="0.2">
      <c r="C2682" s="11"/>
      <c r="D2682" s="11"/>
    </row>
    <row r="2683" spans="3:4" x14ac:dyDescent="0.2">
      <c r="C2683" s="11"/>
      <c r="D2683" s="11"/>
    </row>
    <row r="2684" spans="3:4" x14ac:dyDescent="0.2">
      <c r="C2684" s="11"/>
      <c r="D2684" s="11"/>
    </row>
    <row r="2685" spans="3:4" x14ac:dyDescent="0.2">
      <c r="C2685" s="11"/>
      <c r="D2685" s="11"/>
    </row>
    <row r="2686" spans="3:4" x14ac:dyDescent="0.2">
      <c r="C2686" s="11"/>
      <c r="D2686" s="11"/>
    </row>
    <row r="2687" spans="3:4" x14ac:dyDescent="0.2">
      <c r="C2687" s="11"/>
      <c r="D2687" s="11"/>
    </row>
    <row r="2688" spans="3:4" x14ac:dyDescent="0.2">
      <c r="C2688" s="11"/>
      <c r="D2688" s="11"/>
    </row>
    <row r="2689" spans="3:4" x14ac:dyDescent="0.2">
      <c r="C2689" s="11"/>
      <c r="D2689" s="11"/>
    </row>
    <row r="2690" spans="3:4" x14ac:dyDescent="0.2">
      <c r="C2690" s="11"/>
      <c r="D2690" s="11"/>
    </row>
    <row r="2691" spans="3:4" x14ac:dyDescent="0.2">
      <c r="C2691" s="11"/>
      <c r="D2691" s="11"/>
    </row>
    <row r="2692" spans="3:4" x14ac:dyDescent="0.2">
      <c r="C2692" s="11"/>
      <c r="D2692" s="11"/>
    </row>
    <row r="2693" spans="3:4" x14ac:dyDescent="0.2">
      <c r="C2693" s="11"/>
      <c r="D2693" s="11"/>
    </row>
    <row r="2694" spans="3:4" x14ac:dyDescent="0.2">
      <c r="C2694" s="11"/>
      <c r="D2694" s="11"/>
    </row>
    <row r="2695" spans="3:4" x14ac:dyDescent="0.2">
      <c r="C2695" s="11"/>
      <c r="D2695" s="11"/>
    </row>
    <row r="2696" spans="3:4" x14ac:dyDescent="0.2">
      <c r="C2696" s="11"/>
      <c r="D2696" s="11"/>
    </row>
    <row r="2697" spans="3:4" x14ac:dyDescent="0.2">
      <c r="C2697" s="11"/>
      <c r="D2697" s="11"/>
    </row>
    <row r="2698" spans="3:4" x14ac:dyDescent="0.2">
      <c r="C2698" s="11"/>
      <c r="D2698" s="11"/>
    </row>
    <row r="2699" spans="3:4" x14ac:dyDescent="0.2">
      <c r="C2699" s="11"/>
      <c r="D2699" s="11"/>
    </row>
    <row r="2700" spans="3:4" x14ac:dyDescent="0.2">
      <c r="C2700" s="11"/>
      <c r="D2700" s="11"/>
    </row>
    <row r="2701" spans="3:4" x14ac:dyDescent="0.2">
      <c r="C2701" s="11"/>
      <c r="D2701" s="11"/>
    </row>
    <row r="2702" spans="3:4" x14ac:dyDescent="0.2">
      <c r="C2702" s="11"/>
      <c r="D2702" s="11"/>
    </row>
    <row r="2703" spans="3:4" x14ac:dyDescent="0.2">
      <c r="C2703" s="11"/>
      <c r="D2703" s="11"/>
    </row>
    <row r="2704" spans="3:4" x14ac:dyDescent="0.2">
      <c r="C2704" s="11"/>
      <c r="D2704" s="11"/>
    </row>
    <row r="2705" spans="3:4" x14ac:dyDescent="0.2">
      <c r="C2705" s="11"/>
      <c r="D2705" s="11"/>
    </row>
    <row r="2706" spans="3:4" x14ac:dyDescent="0.2">
      <c r="C2706" s="11"/>
      <c r="D2706" s="11"/>
    </row>
    <row r="2707" spans="3:4" x14ac:dyDescent="0.2">
      <c r="C2707" s="11"/>
      <c r="D2707" s="11"/>
    </row>
    <row r="2708" spans="3:4" x14ac:dyDescent="0.2">
      <c r="C2708" s="11"/>
      <c r="D2708" s="11"/>
    </row>
    <row r="2709" spans="3:4" x14ac:dyDescent="0.2">
      <c r="C2709" s="11"/>
      <c r="D2709" s="11"/>
    </row>
    <row r="2710" spans="3:4" x14ac:dyDescent="0.2">
      <c r="C2710" s="11"/>
      <c r="D2710" s="11"/>
    </row>
    <row r="2711" spans="3:4" x14ac:dyDescent="0.2">
      <c r="C2711" s="11"/>
      <c r="D2711" s="11"/>
    </row>
    <row r="2712" spans="3:4" x14ac:dyDescent="0.2">
      <c r="C2712" s="11"/>
      <c r="D2712" s="11"/>
    </row>
    <row r="2713" spans="3:4" x14ac:dyDescent="0.2">
      <c r="C2713" s="11"/>
      <c r="D2713" s="11"/>
    </row>
    <row r="2714" spans="3:4" x14ac:dyDescent="0.2">
      <c r="C2714" s="11"/>
      <c r="D2714" s="11"/>
    </row>
    <row r="2715" spans="3:4" x14ac:dyDescent="0.2">
      <c r="C2715" s="11"/>
      <c r="D2715" s="11"/>
    </row>
    <row r="2716" spans="3:4" x14ac:dyDescent="0.2">
      <c r="C2716" s="11"/>
      <c r="D2716" s="11"/>
    </row>
    <row r="2717" spans="3:4" x14ac:dyDescent="0.2">
      <c r="C2717" s="11"/>
      <c r="D2717" s="11"/>
    </row>
    <row r="2718" spans="3:4" x14ac:dyDescent="0.2">
      <c r="C2718" s="11"/>
      <c r="D2718" s="11"/>
    </row>
    <row r="2719" spans="3:4" x14ac:dyDescent="0.2">
      <c r="C2719" s="11"/>
      <c r="D2719" s="11"/>
    </row>
    <row r="2720" spans="3:4" x14ac:dyDescent="0.2">
      <c r="C2720" s="11"/>
      <c r="D2720" s="11"/>
    </row>
    <row r="2721" spans="3:4" x14ac:dyDescent="0.2">
      <c r="C2721" s="11"/>
      <c r="D2721" s="11"/>
    </row>
    <row r="2722" spans="3:4" x14ac:dyDescent="0.2">
      <c r="C2722" s="11"/>
      <c r="D2722" s="11"/>
    </row>
    <row r="2723" spans="3:4" x14ac:dyDescent="0.2">
      <c r="C2723" s="11"/>
      <c r="D2723" s="11"/>
    </row>
    <row r="2724" spans="3:4" x14ac:dyDescent="0.2">
      <c r="C2724" s="11"/>
      <c r="D2724" s="11"/>
    </row>
    <row r="2725" spans="3:4" x14ac:dyDescent="0.2">
      <c r="C2725" s="11"/>
      <c r="D2725" s="11"/>
    </row>
  </sheetData>
  <protectedRanges>
    <protectedRange sqref="A114:D115" name="Range1"/>
  </protectedRanges>
  <phoneticPr fontId="7" type="noConversion"/>
  <hyperlinks>
    <hyperlink ref="H64918" r:id="rId1" display="http://vsolj.cetus-net.org/bulletin.html"/>
    <hyperlink ref="H64911" r:id="rId2" display="https://www.aavso.org/ejaavso"/>
    <hyperlink ref="AP1062" r:id="rId3" display="http://cdsbib.u-strasbg.fr/cgi-bin/cdsbib?1990RMxAA..21..381G"/>
    <hyperlink ref="AP1066" r:id="rId4" display="http://cdsbib.u-strasbg.fr/cgi-bin/cdsbib?1990RMxAA..21..381G"/>
    <hyperlink ref="AP1065" r:id="rId5" display="http://cdsbib.u-strasbg.fr/cgi-bin/cdsbib?1990RMxAA..21..381G"/>
    <hyperlink ref="AP1046" r:id="rId6" display="http://cdsbib.u-strasbg.fr/cgi-bin/cdsbib?1990RMxAA..21..381G"/>
    <hyperlink ref="I64918" r:id="rId7" display="http://vsolj.cetus-net.org/bulletin.html"/>
    <hyperlink ref="AQ1202" r:id="rId8" display="http://cdsbib.u-strasbg.fr/cgi-bin/cdsbib?1990RMxAA..21..381G"/>
    <hyperlink ref="AQ55968" r:id="rId9" display="http://cdsbib.u-strasbg.fr/cgi-bin/cdsbib?1990RMxAA..21..381G"/>
    <hyperlink ref="AQ1203" r:id="rId10" display="http://cdsbib.u-strasbg.fr/cgi-bin/cdsbib?1990RMxAA..21..381G"/>
    <hyperlink ref="H64915" r:id="rId11" display="https://www.aavso.org/ejaavso"/>
    <hyperlink ref="H2088" r:id="rId12" display="http://vsolj.cetus-net.org/bulletin.html"/>
    <hyperlink ref="AP3332" r:id="rId13" display="http://cdsbib.u-strasbg.fr/cgi-bin/cdsbib?1990RMxAA..21..381G"/>
    <hyperlink ref="AP3335" r:id="rId14" display="http://cdsbib.u-strasbg.fr/cgi-bin/cdsbib?1990RMxAA..21..381G"/>
    <hyperlink ref="AP3333" r:id="rId15" display="http://cdsbib.u-strasbg.fr/cgi-bin/cdsbib?1990RMxAA..21..381G"/>
    <hyperlink ref="AP3317" r:id="rId16" display="http://cdsbib.u-strasbg.fr/cgi-bin/cdsbib?1990RMxAA..21..381G"/>
    <hyperlink ref="I2088" r:id="rId17" display="http://vsolj.cetus-net.org/bulletin.html"/>
    <hyperlink ref="AQ3546" r:id="rId18" display="http://cdsbib.u-strasbg.fr/cgi-bin/cdsbib?1990RMxAA..21..381G"/>
    <hyperlink ref="AQ247" r:id="rId19" display="http://cdsbib.u-strasbg.fr/cgi-bin/cdsbib?1990RMxAA..21..381G"/>
    <hyperlink ref="AQ355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3"/>
  <sheetViews>
    <sheetView topLeftCell="A58" workbookViewId="0">
      <selection activeCell="A67" sqref="A67:D100"/>
    </sheetView>
  </sheetViews>
  <sheetFormatPr defaultRowHeight="12.75" x14ac:dyDescent="0.2"/>
  <cols>
    <col min="1" max="1" width="19.7109375" style="11" customWidth="1"/>
    <col min="2" max="2" width="4.42578125" style="13" customWidth="1"/>
    <col min="3" max="3" width="12.7109375" style="1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9" t="s">
        <v>94</v>
      </c>
      <c r="I1" s="40" t="s">
        <v>95</v>
      </c>
      <c r="J1" s="41" t="s">
        <v>96</v>
      </c>
    </row>
    <row r="2" spans="1:16" x14ac:dyDescent="0.2">
      <c r="I2" s="42" t="s">
        <v>97</v>
      </c>
      <c r="J2" s="43" t="s">
        <v>98</v>
      </c>
    </row>
    <row r="3" spans="1:16" x14ac:dyDescent="0.2">
      <c r="A3" s="44" t="s">
        <v>99</v>
      </c>
      <c r="I3" s="42" t="s">
        <v>100</v>
      </c>
      <c r="J3" s="43" t="s">
        <v>40</v>
      </c>
    </row>
    <row r="4" spans="1:16" x14ac:dyDescent="0.2">
      <c r="I4" s="42" t="s">
        <v>101</v>
      </c>
      <c r="J4" s="43" t="s">
        <v>40</v>
      </c>
    </row>
    <row r="5" spans="1:16" ht="13.5" thickBot="1" x14ac:dyDescent="0.25">
      <c r="I5" s="45" t="s">
        <v>102</v>
      </c>
      <c r="J5" s="46" t="s">
        <v>103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BBS 8 </v>
      </c>
      <c r="B11" s="15" t="str">
        <f t="shared" ref="B11:B42" si="1">IF(H11=INT(H11),"I","II")</f>
        <v>I</v>
      </c>
      <c r="C11" s="11">
        <f t="shared" ref="C11:C42" si="2">1*G11</f>
        <v>41751.409</v>
      </c>
      <c r="D11" s="13" t="str">
        <f t="shared" ref="D11:D42" si="3">VLOOKUP(F11,I$1:J$5,2,FALSE)</f>
        <v>vis</v>
      </c>
      <c r="E11" s="47">
        <f>VLOOKUP(C11,Active!C$21:E$972,3,FALSE)</f>
        <v>-647.00354913293654</v>
      </c>
      <c r="F11" s="15" t="s">
        <v>102</v>
      </c>
      <c r="G11" s="13" t="str">
        <f t="shared" ref="G11:G42" si="4">MID(I11,3,LEN(I11)-3)</f>
        <v>41751.409</v>
      </c>
      <c r="H11" s="11">
        <f t="shared" ref="H11:H42" si="5">1*K11</f>
        <v>-10999</v>
      </c>
      <c r="I11" s="48" t="s">
        <v>205</v>
      </c>
      <c r="J11" s="49" t="s">
        <v>206</v>
      </c>
      <c r="K11" s="48">
        <v>-10999</v>
      </c>
      <c r="L11" s="48" t="s">
        <v>207</v>
      </c>
      <c r="M11" s="49" t="s">
        <v>139</v>
      </c>
      <c r="N11" s="49"/>
      <c r="O11" s="50" t="s">
        <v>208</v>
      </c>
      <c r="P11" s="50" t="s">
        <v>209</v>
      </c>
    </row>
    <row r="12" spans="1:16" ht="12.75" customHeight="1" thickBot="1" x14ac:dyDescent="0.25">
      <c r="A12" s="11" t="str">
        <f t="shared" si="0"/>
        <v> BBS 8 </v>
      </c>
      <c r="B12" s="15" t="str">
        <f t="shared" si="1"/>
        <v>I</v>
      </c>
      <c r="C12" s="11">
        <f t="shared" si="2"/>
        <v>41762.35</v>
      </c>
      <c r="D12" s="13" t="str">
        <f t="shared" si="3"/>
        <v>vis</v>
      </c>
      <c r="E12" s="47">
        <f>VLOOKUP(C12,Active!C$21:E$972,3,FALSE)</f>
        <v>-636.99296303649885</v>
      </c>
      <c r="F12" s="15" t="s">
        <v>102</v>
      </c>
      <c r="G12" s="13" t="str">
        <f t="shared" si="4"/>
        <v>41762.350</v>
      </c>
      <c r="H12" s="11">
        <f t="shared" si="5"/>
        <v>-10989</v>
      </c>
      <c r="I12" s="48" t="s">
        <v>210</v>
      </c>
      <c r="J12" s="49" t="s">
        <v>211</v>
      </c>
      <c r="K12" s="48">
        <v>-10989</v>
      </c>
      <c r="L12" s="48" t="s">
        <v>212</v>
      </c>
      <c r="M12" s="49" t="s">
        <v>139</v>
      </c>
      <c r="N12" s="49"/>
      <c r="O12" s="50" t="s">
        <v>208</v>
      </c>
      <c r="P12" s="50" t="s">
        <v>209</v>
      </c>
    </row>
    <row r="13" spans="1:16" ht="12.75" customHeight="1" thickBot="1" x14ac:dyDescent="0.25">
      <c r="A13" s="11" t="str">
        <f t="shared" si="0"/>
        <v> BBS 13 </v>
      </c>
      <c r="B13" s="15" t="str">
        <f t="shared" si="1"/>
        <v>I</v>
      </c>
      <c r="C13" s="11">
        <f t="shared" si="2"/>
        <v>42035.582000000002</v>
      </c>
      <c r="D13" s="13" t="str">
        <f t="shared" si="3"/>
        <v>vis</v>
      </c>
      <c r="E13" s="47">
        <f>VLOOKUP(C13,Active!C$21:E$972,3,FALSE)</f>
        <v>-386.99639413948989</v>
      </c>
      <c r="F13" s="15" t="s">
        <v>102</v>
      </c>
      <c r="G13" s="13" t="str">
        <f t="shared" si="4"/>
        <v>42035.582</v>
      </c>
      <c r="H13" s="11">
        <f t="shared" si="5"/>
        <v>-10739</v>
      </c>
      <c r="I13" s="48" t="s">
        <v>213</v>
      </c>
      <c r="J13" s="49" t="s">
        <v>214</v>
      </c>
      <c r="K13" s="48">
        <v>-10739</v>
      </c>
      <c r="L13" s="48" t="s">
        <v>215</v>
      </c>
      <c r="M13" s="49" t="s">
        <v>139</v>
      </c>
      <c r="N13" s="49"/>
      <c r="O13" s="50" t="s">
        <v>208</v>
      </c>
      <c r="P13" s="50" t="s">
        <v>216</v>
      </c>
    </row>
    <row r="14" spans="1:16" ht="12.75" customHeight="1" thickBot="1" x14ac:dyDescent="0.25">
      <c r="A14" s="11" t="str">
        <f t="shared" si="0"/>
        <v> BBS 21 </v>
      </c>
      <c r="B14" s="15" t="str">
        <f t="shared" si="1"/>
        <v>I</v>
      </c>
      <c r="C14" s="11">
        <f t="shared" si="2"/>
        <v>42446.523999999998</v>
      </c>
      <c r="D14" s="13" t="str">
        <f t="shared" si="3"/>
        <v>vis</v>
      </c>
      <c r="E14" s="47">
        <f>VLOOKUP(C14,Active!C$21:E$972,3,FALSE)</f>
        <v>-11.000573680421621</v>
      </c>
      <c r="F14" s="15" t="s">
        <v>102</v>
      </c>
      <c r="G14" s="13" t="str">
        <f t="shared" si="4"/>
        <v>42446.524</v>
      </c>
      <c r="H14" s="11">
        <f t="shared" si="5"/>
        <v>-10363</v>
      </c>
      <c r="I14" s="48" t="s">
        <v>217</v>
      </c>
      <c r="J14" s="49" t="s">
        <v>218</v>
      </c>
      <c r="K14" s="48">
        <v>-10363</v>
      </c>
      <c r="L14" s="48" t="s">
        <v>219</v>
      </c>
      <c r="M14" s="49" t="s">
        <v>139</v>
      </c>
      <c r="N14" s="49"/>
      <c r="O14" s="50" t="s">
        <v>208</v>
      </c>
      <c r="P14" s="50" t="s">
        <v>220</v>
      </c>
    </row>
    <row r="15" spans="1:16" ht="12.75" customHeight="1" thickBot="1" x14ac:dyDescent="0.25">
      <c r="A15" s="11" t="str">
        <f t="shared" si="0"/>
        <v> BBS 21 </v>
      </c>
      <c r="B15" s="15" t="str">
        <f t="shared" si="1"/>
        <v>I</v>
      </c>
      <c r="C15" s="11">
        <f t="shared" si="2"/>
        <v>42458.546999999999</v>
      </c>
      <c r="D15" s="13" t="str">
        <f t="shared" si="3"/>
        <v>vis</v>
      </c>
      <c r="E15" s="47">
        <f>VLOOKUP(C15,Active!C$21:E$972,3,FALSE)</f>
        <v>0</v>
      </c>
      <c r="F15" s="15" t="s">
        <v>102</v>
      </c>
      <c r="G15" s="13" t="str">
        <f t="shared" si="4"/>
        <v>42458.547</v>
      </c>
      <c r="H15" s="11">
        <f t="shared" si="5"/>
        <v>-10352</v>
      </c>
      <c r="I15" s="48" t="s">
        <v>221</v>
      </c>
      <c r="J15" s="49" t="s">
        <v>222</v>
      </c>
      <c r="K15" s="48">
        <v>-10352</v>
      </c>
      <c r="L15" s="48" t="s">
        <v>223</v>
      </c>
      <c r="M15" s="49" t="s">
        <v>139</v>
      </c>
      <c r="N15" s="49"/>
      <c r="O15" s="50" t="s">
        <v>208</v>
      </c>
      <c r="P15" s="50" t="s">
        <v>220</v>
      </c>
    </row>
    <row r="16" spans="1:16" ht="12.75" customHeight="1" thickBot="1" x14ac:dyDescent="0.25">
      <c r="A16" s="11" t="str">
        <f t="shared" si="0"/>
        <v> BRNO 20 </v>
      </c>
      <c r="B16" s="15" t="str">
        <f t="shared" si="1"/>
        <v>I</v>
      </c>
      <c r="C16" s="11">
        <f t="shared" si="2"/>
        <v>42480.411999999997</v>
      </c>
      <c r="D16" s="13" t="str">
        <f t="shared" si="3"/>
        <v>vis</v>
      </c>
      <c r="E16" s="47">
        <f>VLOOKUP(C16,Active!C$21:E$972,3,FALSE)</f>
        <v>20.005617859300955</v>
      </c>
      <c r="F16" s="15" t="s">
        <v>102</v>
      </c>
      <c r="G16" s="13" t="str">
        <f t="shared" si="4"/>
        <v>42480.412</v>
      </c>
      <c r="H16" s="11">
        <f t="shared" si="5"/>
        <v>-10332</v>
      </c>
      <c r="I16" s="48" t="s">
        <v>224</v>
      </c>
      <c r="J16" s="49" t="s">
        <v>225</v>
      </c>
      <c r="K16" s="48">
        <v>-10332</v>
      </c>
      <c r="L16" s="48" t="s">
        <v>226</v>
      </c>
      <c r="M16" s="49" t="s">
        <v>139</v>
      </c>
      <c r="N16" s="49"/>
      <c r="O16" s="50" t="s">
        <v>227</v>
      </c>
      <c r="P16" s="50" t="s">
        <v>228</v>
      </c>
    </row>
    <row r="17" spans="1:16" ht="12.75" customHeight="1" thickBot="1" x14ac:dyDescent="0.25">
      <c r="A17" s="11" t="str">
        <f t="shared" si="0"/>
        <v> BRNO 20 </v>
      </c>
      <c r="B17" s="15" t="str">
        <f t="shared" si="1"/>
        <v>I</v>
      </c>
      <c r="C17" s="11">
        <f t="shared" si="2"/>
        <v>42480.411999999997</v>
      </c>
      <c r="D17" s="13" t="str">
        <f t="shared" si="3"/>
        <v>vis</v>
      </c>
      <c r="E17" s="47">
        <f>VLOOKUP(C17,Active!C$21:E$972,3,FALSE)</f>
        <v>20.005617859300955</v>
      </c>
      <c r="F17" s="15" t="s">
        <v>102</v>
      </c>
      <c r="G17" s="13" t="str">
        <f t="shared" si="4"/>
        <v>42480.412</v>
      </c>
      <c r="H17" s="11">
        <f t="shared" si="5"/>
        <v>-10332</v>
      </c>
      <c r="I17" s="48" t="s">
        <v>224</v>
      </c>
      <c r="J17" s="49" t="s">
        <v>225</v>
      </c>
      <c r="K17" s="48">
        <v>-10332</v>
      </c>
      <c r="L17" s="48" t="s">
        <v>226</v>
      </c>
      <c r="M17" s="49" t="s">
        <v>139</v>
      </c>
      <c r="N17" s="49"/>
      <c r="O17" s="50" t="s">
        <v>229</v>
      </c>
      <c r="P17" s="50" t="s">
        <v>228</v>
      </c>
    </row>
    <row r="18" spans="1:16" ht="12.75" customHeight="1" thickBot="1" x14ac:dyDescent="0.25">
      <c r="A18" s="11" t="str">
        <f t="shared" si="0"/>
        <v> BBS 25 </v>
      </c>
      <c r="B18" s="15" t="str">
        <f t="shared" si="1"/>
        <v>I</v>
      </c>
      <c r="C18" s="11">
        <f t="shared" si="2"/>
        <v>42774.413</v>
      </c>
      <c r="D18" s="13" t="str">
        <f t="shared" si="3"/>
        <v>vis</v>
      </c>
      <c r="E18" s="47">
        <f>VLOOKUP(C18,Active!C$21:E$972,3,FALSE)</f>
        <v>289.00500758045189</v>
      </c>
      <c r="F18" s="15" t="s">
        <v>102</v>
      </c>
      <c r="G18" s="13" t="str">
        <f t="shared" si="4"/>
        <v>42774.413</v>
      </c>
      <c r="H18" s="11">
        <f t="shared" si="5"/>
        <v>-10063</v>
      </c>
      <c r="I18" s="48" t="s">
        <v>230</v>
      </c>
      <c r="J18" s="49" t="s">
        <v>231</v>
      </c>
      <c r="K18" s="48">
        <v>-10063</v>
      </c>
      <c r="L18" s="48" t="s">
        <v>232</v>
      </c>
      <c r="M18" s="49" t="s">
        <v>139</v>
      </c>
      <c r="N18" s="49"/>
      <c r="O18" s="50" t="s">
        <v>208</v>
      </c>
      <c r="P18" s="50" t="s">
        <v>233</v>
      </c>
    </row>
    <row r="19" spans="1:16" ht="12.75" customHeight="1" thickBot="1" x14ac:dyDescent="0.25">
      <c r="A19" s="11" t="str">
        <f t="shared" si="0"/>
        <v> BBS 25 </v>
      </c>
      <c r="B19" s="15" t="str">
        <f t="shared" si="1"/>
        <v>I</v>
      </c>
      <c r="C19" s="11">
        <f t="shared" si="2"/>
        <v>42777.688999999998</v>
      </c>
      <c r="D19" s="13" t="str">
        <f t="shared" si="3"/>
        <v>vis</v>
      </c>
      <c r="E19" s="47">
        <f>VLOOKUP(C19,Active!C$21:E$972,3,FALSE)</f>
        <v>292.0024191563511</v>
      </c>
      <c r="F19" s="15" t="s">
        <v>102</v>
      </c>
      <c r="G19" s="13" t="str">
        <f t="shared" si="4"/>
        <v>42777.689</v>
      </c>
      <c r="H19" s="11">
        <f t="shared" si="5"/>
        <v>-10060</v>
      </c>
      <c r="I19" s="48" t="s">
        <v>234</v>
      </c>
      <c r="J19" s="49" t="s">
        <v>235</v>
      </c>
      <c r="K19" s="48">
        <v>-10060</v>
      </c>
      <c r="L19" s="48" t="s">
        <v>223</v>
      </c>
      <c r="M19" s="49" t="s">
        <v>139</v>
      </c>
      <c r="N19" s="49"/>
      <c r="O19" s="50" t="s">
        <v>208</v>
      </c>
      <c r="P19" s="50" t="s">
        <v>233</v>
      </c>
    </row>
    <row r="20" spans="1:16" ht="12.75" customHeight="1" thickBot="1" x14ac:dyDescent="0.25">
      <c r="A20" s="11" t="str">
        <f t="shared" si="0"/>
        <v> BBS 31 </v>
      </c>
      <c r="B20" s="15" t="str">
        <f t="shared" si="1"/>
        <v>I</v>
      </c>
      <c r="C20" s="11">
        <f t="shared" si="2"/>
        <v>43127.432999999997</v>
      </c>
      <c r="D20" s="13" t="str">
        <f t="shared" si="3"/>
        <v>vis</v>
      </c>
      <c r="E20" s="47">
        <f>VLOOKUP(C20,Active!C$21:E$972,3,FALSE)</f>
        <v>612.00446866853861</v>
      </c>
      <c r="F20" s="15" t="s">
        <v>102</v>
      </c>
      <c r="G20" s="13" t="str">
        <f t="shared" si="4"/>
        <v>43127.433</v>
      </c>
      <c r="H20" s="11">
        <f t="shared" si="5"/>
        <v>-9740</v>
      </c>
      <c r="I20" s="48" t="s">
        <v>236</v>
      </c>
      <c r="J20" s="49" t="s">
        <v>237</v>
      </c>
      <c r="K20" s="48">
        <v>-9740</v>
      </c>
      <c r="L20" s="48" t="s">
        <v>223</v>
      </c>
      <c r="M20" s="49" t="s">
        <v>139</v>
      </c>
      <c r="N20" s="49"/>
      <c r="O20" s="50" t="s">
        <v>208</v>
      </c>
      <c r="P20" s="50" t="s">
        <v>238</v>
      </c>
    </row>
    <row r="21" spans="1:16" ht="12.75" customHeight="1" thickBot="1" x14ac:dyDescent="0.25">
      <c r="A21" s="11" t="str">
        <f t="shared" si="0"/>
        <v> BBS 35 </v>
      </c>
      <c r="B21" s="15" t="str">
        <f t="shared" si="1"/>
        <v>I</v>
      </c>
      <c r="C21" s="11">
        <f t="shared" si="2"/>
        <v>43458.591999999997</v>
      </c>
      <c r="D21" s="13" t="str">
        <f t="shared" si="3"/>
        <v>vis</v>
      </c>
      <c r="E21" s="47">
        <f>VLOOKUP(C21,Active!C$21:E$972,3,FALSE)</f>
        <v>915.00197174051914</v>
      </c>
      <c r="F21" s="15" t="s">
        <v>102</v>
      </c>
      <c r="G21" s="13" t="str">
        <f t="shared" si="4"/>
        <v>43458.592</v>
      </c>
      <c r="H21" s="11">
        <f t="shared" si="5"/>
        <v>-9437</v>
      </c>
      <c r="I21" s="48" t="s">
        <v>239</v>
      </c>
      <c r="J21" s="49" t="s">
        <v>240</v>
      </c>
      <c r="K21" s="48">
        <v>-9437</v>
      </c>
      <c r="L21" s="48" t="s">
        <v>241</v>
      </c>
      <c r="M21" s="49" t="s">
        <v>139</v>
      </c>
      <c r="N21" s="49"/>
      <c r="O21" s="50" t="s">
        <v>208</v>
      </c>
      <c r="P21" s="50" t="s">
        <v>242</v>
      </c>
    </row>
    <row r="22" spans="1:16" ht="12.75" customHeight="1" thickBot="1" x14ac:dyDescent="0.25">
      <c r="A22" s="11" t="str">
        <f t="shared" si="0"/>
        <v> MVS 8.153 </v>
      </c>
      <c r="B22" s="15" t="str">
        <f t="shared" si="1"/>
        <v>I</v>
      </c>
      <c r="C22" s="11">
        <f t="shared" si="2"/>
        <v>43596.328999999998</v>
      </c>
      <c r="D22" s="13" t="str">
        <f t="shared" si="3"/>
        <v>vis</v>
      </c>
      <c r="E22" s="47">
        <f>VLOOKUP(C22,Active!C$21:E$972,3,FALSE)</f>
        <v>1041.0259272441465</v>
      </c>
      <c r="F22" s="15" t="s">
        <v>102</v>
      </c>
      <c r="G22" s="13" t="str">
        <f t="shared" si="4"/>
        <v>43596.329</v>
      </c>
      <c r="H22" s="11">
        <f t="shared" si="5"/>
        <v>-9311</v>
      </c>
      <c r="I22" s="48" t="s">
        <v>243</v>
      </c>
      <c r="J22" s="49" t="s">
        <v>244</v>
      </c>
      <c r="K22" s="48">
        <v>-9311</v>
      </c>
      <c r="L22" s="48" t="s">
        <v>245</v>
      </c>
      <c r="M22" s="49" t="s">
        <v>108</v>
      </c>
      <c r="N22" s="49"/>
      <c r="O22" s="50" t="s">
        <v>246</v>
      </c>
      <c r="P22" s="50" t="s">
        <v>247</v>
      </c>
    </row>
    <row r="23" spans="1:16" ht="12.75" customHeight="1" thickBot="1" x14ac:dyDescent="0.25">
      <c r="A23" s="11" t="str">
        <f t="shared" si="0"/>
        <v> MVS 8.153 </v>
      </c>
      <c r="B23" s="15" t="str">
        <f t="shared" si="1"/>
        <v>I</v>
      </c>
      <c r="C23" s="11">
        <f t="shared" si="2"/>
        <v>43608.347000000002</v>
      </c>
      <c r="D23" s="13" t="str">
        <f t="shared" si="3"/>
        <v>vis</v>
      </c>
      <c r="E23" s="47">
        <f>VLOOKUP(C23,Active!C$21:E$972,3,FALSE)</f>
        <v>1052.021926120578</v>
      </c>
      <c r="F23" s="15" t="s">
        <v>102</v>
      </c>
      <c r="G23" s="13" t="str">
        <f t="shared" si="4"/>
        <v>43608.347</v>
      </c>
      <c r="H23" s="11">
        <f t="shared" si="5"/>
        <v>-9300</v>
      </c>
      <c r="I23" s="48" t="s">
        <v>248</v>
      </c>
      <c r="J23" s="49" t="s">
        <v>249</v>
      </c>
      <c r="K23" s="48">
        <v>-9300</v>
      </c>
      <c r="L23" s="48" t="s">
        <v>250</v>
      </c>
      <c r="M23" s="49" t="s">
        <v>108</v>
      </c>
      <c r="N23" s="49"/>
      <c r="O23" s="50" t="s">
        <v>246</v>
      </c>
      <c r="P23" s="50" t="s">
        <v>247</v>
      </c>
    </row>
    <row r="24" spans="1:16" ht="12.75" customHeight="1" thickBot="1" x14ac:dyDescent="0.25">
      <c r="A24" s="11" t="str">
        <f t="shared" si="0"/>
        <v> BBS 39 </v>
      </c>
      <c r="B24" s="15" t="str">
        <f t="shared" si="1"/>
        <v>I</v>
      </c>
      <c r="C24" s="11">
        <f t="shared" si="2"/>
        <v>43776.641000000003</v>
      </c>
      <c r="D24" s="13" t="str">
        <f t="shared" si="3"/>
        <v>vis</v>
      </c>
      <c r="E24" s="47">
        <f>VLOOKUP(C24,Active!C$21:E$972,3,FALSE)</f>
        <v>1206.0043387441108</v>
      </c>
      <c r="F24" s="15" t="s">
        <v>102</v>
      </c>
      <c r="G24" s="13" t="str">
        <f t="shared" si="4"/>
        <v>43776.641</v>
      </c>
      <c r="H24" s="11">
        <f t="shared" si="5"/>
        <v>-9146</v>
      </c>
      <c r="I24" s="48" t="s">
        <v>251</v>
      </c>
      <c r="J24" s="49" t="s">
        <v>252</v>
      </c>
      <c r="K24" s="48">
        <v>-9146</v>
      </c>
      <c r="L24" s="48" t="s">
        <v>241</v>
      </c>
      <c r="M24" s="49" t="s">
        <v>139</v>
      </c>
      <c r="N24" s="49"/>
      <c r="O24" s="50" t="s">
        <v>208</v>
      </c>
      <c r="P24" s="50" t="s">
        <v>253</v>
      </c>
    </row>
    <row r="25" spans="1:16" ht="12.75" customHeight="1" thickBot="1" x14ac:dyDescent="0.25">
      <c r="A25" s="11" t="str">
        <f t="shared" si="0"/>
        <v> BBS 46 </v>
      </c>
      <c r="B25" s="15" t="str">
        <f t="shared" si="1"/>
        <v>I</v>
      </c>
      <c r="C25" s="11">
        <f t="shared" si="2"/>
        <v>44281.589</v>
      </c>
      <c r="D25" s="13" t="str">
        <f t="shared" si="3"/>
        <v>vis</v>
      </c>
      <c r="E25" s="47">
        <f>VLOOKUP(C25,Active!C$21:E$972,3,FALSE)</f>
        <v>1668.0119640274024</v>
      </c>
      <c r="F25" s="15" t="s">
        <v>102</v>
      </c>
      <c r="G25" s="13" t="str">
        <f t="shared" si="4"/>
        <v>44281.589</v>
      </c>
      <c r="H25" s="11">
        <f t="shared" si="5"/>
        <v>-8684</v>
      </c>
      <c r="I25" s="48" t="s">
        <v>254</v>
      </c>
      <c r="J25" s="49" t="s">
        <v>255</v>
      </c>
      <c r="K25" s="48">
        <v>-8684</v>
      </c>
      <c r="L25" s="48" t="s">
        <v>219</v>
      </c>
      <c r="M25" s="49" t="s">
        <v>139</v>
      </c>
      <c r="N25" s="49"/>
      <c r="O25" s="50" t="s">
        <v>208</v>
      </c>
      <c r="P25" s="50" t="s">
        <v>256</v>
      </c>
    </row>
    <row r="26" spans="1:16" ht="12.75" customHeight="1" thickBot="1" x14ac:dyDescent="0.25">
      <c r="A26" s="11" t="str">
        <f t="shared" si="0"/>
        <v> BRNO 23 </v>
      </c>
      <c r="B26" s="15" t="str">
        <f t="shared" si="1"/>
        <v>I</v>
      </c>
      <c r="C26" s="11">
        <f t="shared" si="2"/>
        <v>44632.432999999997</v>
      </c>
      <c r="D26" s="13" t="str">
        <f t="shared" si="3"/>
        <v>vis</v>
      </c>
      <c r="E26" s="47">
        <f>VLOOKUP(C26,Active!C$21:E$972,3,FALSE)</f>
        <v>1989.0204704179437</v>
      </c>
      <c r="F26" s="15" t="s">
        <v>102</v>
      </c>
      <c r="G26" s="13" t="str">
        <f t="shared" si="4"/>
        <v>44632.433</v>
      </c>
      <c r="H26" s="11">
        <f t="shared" si="5"/>
        <v>-8363</v>
      </c>
      <c r="I26" s="48" t="s">
        <v>257</v>
      </c>
      <c r="J26" s="49" t="s">
        <v>258</v>
      </c>
      <c r="K26" s="48">
        <v>-8363</v>
      </c>
      <c r="L26" s="48" t="s">
        <v>259</v>
      </c>
      <c r="M26" s="49" t="s">
        <v>139</v>
      </c>
      <c r="N26" s="49"/>
      <c r="O26" s="50" t="s">
        <v>260</v>
      </c>
      <c r="P26" s="50" t="s">
        <v>261</v>
      </c>
    </row>
    <row r="27" spans="1:16" ht="12.75" customHeight="1" thickBot="1" x14ac:dyDescent="0.25">
      <c r="A27" s="11" t="str">
        <f t="shared" si="0"/>
        <v> BBS 53 </v>
      </c>
      <c r="B27" s="15" t="str">
        <f t="shared" si="1"/>
        <v>I</v>
      </c>
      <c r="C27" s="11">
        <f t="shared" si="2"/>
        <v>44690.360999999997</v>
      </c>
      <c r="D27" s="13" t="str">
        <f t="shared" si="3"/>
        <v>vis</v>
      </c>
      <c r="E27" s="47">
        <f>VLOOKUP(C27,Active!C$21:E$972,3,FALSE)</f>
        <v>2042.0223195537174</v>
      </c>
      <c r="F27" s="15" t="s">
        <v>102</v>
      </c>
      <c r="G27" s="13" t="str">
        <f t="shared" si="4"/>
        <v>44690.361</v>
      </c>
      <c r="H27" s="11">
        <f t="shared" si="5"/>
        <v>-8310</v>
      </c>
      <c r="I27" s="48" t="s">
        <v>262</v>
      </c>
      <c r="J27" s="49" t="s">
        <v>263</v>
      </c>
      <c r="K27" s="48">
        <v>-8310</v>
      </c>
      <c r="L27" s="48" t="s">
        <v>215</v>
      </c>
      <c r="M27" s="49" t="s">
        <v>139</v>
      </c>
      <c r="N27" s="49"/>
      <c r="O27" s="50" t="s">
        <v>208</v>
      </c>
      <c r="P27" s="50" t="s">
        <v>264</v>
      </c>
    </row>
    <row r="28" spans="1:16" ht="12.75" customHeight="1" thickBot="1" x14ac:dyDescent="0.25">
      <c r="A28" s="11" t="str">
        <f t="shared" si="0"/>
        <v> BBS 59 </v>
      </c>
      <c r="B28" s="15" t="str">
        <f t="shared" si="1"/>
        <v>I</v>
      </c>
      <c r="C28" s="11">
        <f t="shared" si="2"/>
        <v>45010.59</v>
      </c>
      <c r="D28" s="13" t="str">
        <f t="shared" si="3"/>
        <v>vis</v>
      </c>
      <c r="E28" s="47">
        <f>VLOOKUP(C28,Active!C$21:E$972,3,FALSE)</f>
        <v>2335.0193010980424</v>
      </c>
      <c r="F28" s="15" t="s">
        <v>102</v>
      </c>
      <c r="G28" s="13" t="str">
        <f t="shared" si="4"/>
        <v>45010.590</v>
      </c>
      <c r="H28" s="11">
        <f t="shared" si="5"/>
        <v>-8017</v>
      </c>
      <c r="I28" s="48" t="s">
        <v>265</v>
      </c>
      <c r="J28" s="49" t="s">
        <v>266</v>
      </c>
      <c r="K28" s="48">
        <v>-8017</v>
      </c>
      <c r="L28" s="48" t="s">
        <v>267</v>
      </c>
      <c r="M28" s="49" t="s">
        <v>139</v>
      </c>
      <c r="N28" s="49"/>
      <c r="O28" s="50" t="s">
        <v>208</v>
      </c>
      <c r="P28" s="50" t="s">
        <v>268</v>
      </c>
    </row>
    <row r="29" spans="1:16" ht="12.75" customHeight="1" thickBot="1" x14ac:dyDescent="0.25">
      <c r="A29" s="11" t="str">
        <f t="shared" si="0"/>
        <v> BRNO 26 </v>
      </c>
      <c r="B29" s="15" t="str">
        <f t="shared" si="1"/>
        <v>I</v>
      </c>
      <c r="C29" s="11">
        <f t="shared" si="2"/>
        <v>45020.432000000001</v>
      </c>
      <c r="D29" s="13" t="str">
        <f t="shared" si="3"/>
        <v>vis</v>
      </c>
      <c r="E29" s="47">
        <f>VLOOKUP(C29,Active!C$21:E$972,3,FALSE)</f>
        <v>2344.0243452769287</v>
      </c>
      <c r="F29" s="15" t="s">
        <v>102</v>
      </c>
      <c r="G29" s="13" t="str">
        <f t="shared" si="4"/>
        <v>45020.432</v>
      </c>
      <c r="H29" s="11">
        <f t="shared" si="5"/>
        <v>-8008</v>
      </c>
      <c r="I29" s="48" t="s">
        <v>269</v>
      </c>
      <c r="J29" s="49" t="s">
        <v>270</v>
      </c>
      <c r="K29" s="48">
        <v>-8008</v>
      </c>
      <c r="L29" s="48" t="s">
        <v>215</v>
      </c>
      <c r="M29" s="49" t="s">
        <v>139</v>
      </c>
      <c r="N29" s="49"/>
      <c r="O29" s="50" t="s">
        <v>260</v>
      </c>
      <c r="P29" s="50" t="s">
        <v>271</v>
      </c>
    </row>
    <row r="30" spans="1:16" ht="12.75" customHeight="1" thickBot="1" x14ac:dyDescent="0.25">
      <c r="A30" s="11" t="str">
        <f t="shared" si="0"/>
        <v> BRNO 26 </v>
      </c>
      <c r="B30" s="15" t="str">
        <f t="shared" si="1"/>
        <v>I</v>
      </c>
      <c r="C30" s="11">
        <f t="shared" si="2"/>
        <v>45020.432000000001</v>
      </c>
      <c r="D30" s="13" t="str">
        <f t="shared" si="3"/>
        <v>vis</v>
      </c>
      <c r="E30" s="47">
        <f>VLOOKUP(C30,Active!C$21:E$972,3,FALSE)</f>
        <v>2344.0243452769287</v>
      </c>
      <c r="F30" s="15" t="s">
        <v>102</v>
      </c>
      <c r="G30" s="13" t="str">
        <f t="shared" si="4"/>
        <v>45020.432</v>
      </c>
      <c r="H30" s="11">
        <f t="shared" si="5"/>
        <v>-8008</v>
      </c>
      <c r="I30" s="48" t="s">
        <v>269</v>
      </c>
      <c r="J30" s="49" t="s">
        <v>270</v>
      </c>
      <c r="K30" s="48">
        <v>-8008</v>
      </c>
      <c r="L30" s="48" t="s">
        <v>215</v>
      </c>
      <c r="M30" s="49" t="s">
        <v>139</v>
      </c>
      <c r="N30" s="49"/>
      <c r="O30" s="50" t="s">
        <v>272</v>
      </c>
      <c r="P30" s="50" t="s">
        <v>271</v>
      </c>
    </row>
    <row r="31" spans="1:16" ht="12.75" customHeight="1" thickBot="1" x14ac:dyDescent="0.25">
      <c r="A31" s="11" t="str">
        <f t="shared" si="0"/>
        <v> BRNO 26 </v>
      </c>
      <c r="B31" s="15" t="str">
        <f t="shared" si="1"/>
        <v>I</v>
      </c>
      <c r="C31" s="11">
        <f t="shared" si="2"/>
        <v>45055.406000000003</v>
      </c>
      <c r="D31" s="13" t="str">
        <f t="shared" si="3"/>
        <v>vis</v>
      </c>
      <c r="E31" s="47">
        <f>VLOOKUP(C31,Active!C$21:E$972,3,FALSE)</f>
        <v>2376.0241842438299</v>
      </c>
      <c r="F31" s="15" t="s">
        <v>102</v>
      </c>
      <c r="G31" s="13" t="str">
        <f t="shared" si="4"/>
        <v>45055.406</v>
      </c>
      <c r="H31" s="11">
        <f t="shared" si="5"/>
        <v>-7976</v>
      </c>
      <c r="I31" s="48" t="s">
        <v>273</v>
      </c>
      <c r="J31" s="49" t="s">
        <v>274</v>
      </c>
      <c r="K31" s="48">
        <v>-7976</v>
      </c>
      <c r="L31" s="48" t="s">
        <v>226</v>
      </c>
      <c r="M31" s="49" t="s">
        <v>139</v>
      </c>
      <c r="N31" s="49"/>
      <c r="O31" s="50" t="s">
        <v>260</v>
      </c>
      <c r="P31" s="50" t="s">
        <v>271</v>
      </c>
    </row>
    <row r="32" spans="1:16" ht="12.75" customHeight="1" thickBot="1" x14ac:dyDescent="0.25">
      <c r="A32" s="11" t="str">
        <f t="shared" si="0"/>
        <v> BRNO 26 </v>
      </c>
      <c r="B32" s="15" t="str">
        <f t="shared" si="1"/>
        <v>I</v>
      </c>
      <c r="C32" s="11">
        <f t="shared" si="2"/>
        <v>45055.406000000003</v>
      </c>
      <c r="D32" s="13" t="str">
        <f t="shared" si="3"/>
        <v>vis</v>
      </c>
      <c r="E32" s="47">
        <f>VLOOKUP(C32,Active!C$21:E$972,3,FALSE)</f>
        <v>2376.0241842438299</v>
      </c>
      <c r="F32" s="15" t="s">
        <v>102</v>
      </c>
      <c r="G32" s="13" t="str">
        <f t="shared" si="4"/>
        <v>45055.406</v>
      </c>
      <c r="H32" s="11">
        <f t="shared" si="5"/>
        <v>-7976</v>
      </c>
      <c r="I32" s="48" t="s">
        <v>273</v>
      </c>
      <c r="J32" s="49" t="s">
        <v>274</v>
      </c>
      <c r="K32" s="48">
        <v>-7976</v>
      </c>
      <c r="L32" s="48" t="s">
        <v>226</v>
      </c>
      <c r="M32" s="49" t="s">
        <v>139</v>
      </c>
      <c r="N32" s="49"/>
      <c r="O32" s="50" t="s">
        <v>275</v>
      </c>
      <c r="P32" s="50" t="s">
        <v>271</v>
      </c>
    </row>
    <row r="33" spans="1:16" ht="12.75" customHeight="1" thickBot="1" x14ac:dyDescent="0.25">
      <c r="A33" s="11" t="str">
        <f t="shared" si="0"/>
        <v> BRNO 26 </v>
      </c>
      <c r="B33" s="15" t="str">
        <f t="shared" si="1"/>
        <v>I</v>
      </c>
      <c r="C33" s="11">
        <f t="shared" si="2"/>
        <v>45055.406999999999</v>
      </c>
      <c r="D33" s="13" t="str">
        <f t="shared" si="3"/>
        <v>vis</v>
      </c>
      <c r="E33" s="47">
        <f>VLOOKUP(C33,Active!C$21:E$972,3,FALSE)</f>
        <v>2376.0250992046249</v>
      </c>
      <c r="F33" s="15" t="s">
        <v>102</v>
      </c>
      <c r="G33" s="13" t="str">
        <f t="shared" si="4"/>
        <v>45055.407</v>
      </c>
      <c r="H33" s="11">
        <f t="shared" si="5"/>
        <v>-7976</v>
      </c>
      <c r="I33" s="48" t="s">
        <v>276</v>
      </c>
      <c r="J33" s="49" t="s">
        <v>277</v>
      </c>
      <c r="K33" s="48">
        <v>-7976</v>
      </c>
      <c r="L33" s="48" t="s">
        <v>215</v>
      </c>
      <c r="M33" s="49" t="s">
        <v>139</v>
      </c>
      <c r="N33" s="49"/>
      <c r="O33" s="50" t="s">
        <v>272</v>
      </c>
      <c r="P33" s="50" t="s">
        <v>271</v>
      </c>
    </row>
    <row r="34" spans="1:16" ht="12.75" customHeight="1" thickBot="1" x14ac:dyDescent="0.25">
      <c r="A34" s="11" t="str">
        <f t="shared" si="0"/>
        <v> BRNO 26 </v>
      </c>
      <c r="B34" s="15" t="str">
        <f t="shared" si="1"/>
        <v>I</v>
      </c>
      <c r="C34" s="11">
        <f t="shared" si="2"/>
        <v>45055.41</v>
      </c>
      <c r="D34" s="13" t="str">
        <f t="shared" si="3"/>
        <v>vis</v>
      </c>
      <c r="E34" s="47">
        <f>VLOOKUP(C34,Active!C$21:E$972,3,FALSE)</f>
        <v>2376.0278440870247</v>
      </c>
      <c r="F34" s="15" t="s">
        <v>102</v>
      </c>
      <c r="G34" s="13" t="str">
        <f t="shared" si="4"/>
        <v>45055.410</v>
      </c>
      <c r="H34" s="11">
        <f t="shared" si="5"/>
        <v>-7976</v>
      </c>
      <c r="I34" s="48" t="s">
        <v>278</v>
      </c>
      <c r="J34" s="49" t="s">
        <v>279</v>
      </c>
      <c r="K34" s="48">
        <v>-7976</v>
      </c>
      <c r="L34" s="48" t="s">
        <v>280</v>
      </c>
      <c r="M34" s="49" t="s">
        <v>139</v>
      </c>
      <c r="N34" s="49"/>
      <c r="O34" s="50" t="s">
        <v>281</v>
      </c>
      <c r="P34" s="50" t="s">
        <v>271</v>
      </c>
    </row>
    <row r="35" spans="1:16" ht="12.75" customHeight="1" thickBot="1" x14ac:dyDescent="0.25">
      <c r="A35" s="11" t="str">
        <f t="shared" si="0"/>
        <v> BBS 65 </v>
      </c>
      <c r="B35" s="15" t="str">
        <f t="shared" si="1"/>
        <v>I</v>
      </c>
      <c r="C35" s="11">
        <f t="shared" si="2"/>
        <v>45398.593999999997</v>
      </c>
      <c r="D35" s="13" t="str">
        <f t="shared" si="3"/>
        <v>vis</v>
      </c>
      <c r="E35" s="47">
        <f>VLOOKUP(C35,Active!C$21:E$972,3,FALSE)</f>
        <v>2690.0277507610176</v>
      </c>
      <c r="F35" s="15" t="s">
        <v>102</v>
      </c>
      <c r="G35" s="13" t="str">
        <f t="shared" si="4"/>
        <v>45398.594</v>
      </c>
      <c r="H35" s="11">
        <f t="shared" si="5"/>
        <v>-7662</v>
      </c>
      <c r="I35" s="48" t="s">
        <v>282</v>
      </c>
      <c r="J35" s="49" t="s">
        <v>283</v>
      </c>
      <c r="K35" s="48">
        <v>-7662</v>
      </c>
      <c r="L35" s="48" t="s">
        <v>215</v>
      </c>
      <c r="M35" s="49" t="s">
        <v>139</v>
      </c>
      <c r="N35" s="49"/>
      <c r="O35" s="50" t="s">
        <v>208</v>
      </c>
      <c r="P35" s="50" t="s">
        <v>284</v>
      </c>
    </row>
    <row r="36" spans="1:16" ht="12.75" customHeight="1" thickBot="1" x14ac:dyDescent="0.25">
      <c r="A36" s="11" t="str">
        <f t="shared" si="0"/>
        <v> BBS 69 </v>
      </c>
      <c r="B36" s="15" t="str">
        <f t="shared" si="1"/>
        <v>I</v>
      </c>
      <c r="C36" s="11">
        <f t="shared" si="2"/>
        <v>45644.506999999998</v>
      </c>
      <c r="D36" s="13" t="str">
        <f t="shared" si="3"/>
        <v>vis</v>
      </c>
      <c r="E36" s="47">
        <f>VLOOKUP(C36,Active!C$21:E$972,3,FALSE)</f>
        <v>2915.0285056036764</v>
      </c>
      <c r="F36" s="15" t="s">
        <v>102</v>
      </c>
      <c r="G36" s="13" t="str">
        <f t="shared" si="4"/>
        <v>45644.507</v>
      </c>
      <c r="H36" s="11">
        <f t="shared" si="5"/>
        <v>-7437</v>
      </c>
      <c r="I36" s="48" t="s">
        <v>285</v>
      </c>
      <c r="J36" s="49" t="s">
        <v>286</v>
      </c>
      <c r="K36" s="48">
        <v>-7437</v>
      </c>
      <c r="L36" s="48" t="s">
        <v>226</v>
      </c>
      <c r="M36" s="49" t="s">
        <v>139</v>
      </c>
      <c r="N36" s="49"/>
      <c r="O36" s="50" t="s">
        <v>208</v>
      </c>
      <c r="P36" s="50" t="s">
        <v>287</v>
      </c>
    </row>
    <row r="37" spans="1:16" ht="12.75" customHeight="1" thickBot="1" x14ac:dyDescent="0.25">
      <c r="A37" s="11" t="str">
        <f t="shared" si="0"/>
        <v> BBS 71 </v>
      </c>
      <c r="B37" s="15" t="str">
        <f t="shared" si="1"/>
        <v>I</v>
      </c>
      <c r="C37" s="11">
        <f t="shared" si="2"/>
        <v>45749.427000000003</v>
      </c>
      <c r="D37" s="13" t="str">
        <f t="shared" si="3"/>
        <v>vis</v>
      </c>
      <c r="E37" s="47">
        <f>VLOOKUP(C37,Active!C$21:E$972,3,FALSE)</f>
        <v>3011.0261925827831</v>
      </c>
      <c r="F37" s="15" t="s">
        <v>102</v>
      </c>
      <c r="G37" s="13" t="str">
        <f t="shared" si="4"/>
        <v>45749.427</v>
      </c>
      <c r="H37" s="11">
        <f t="shared" si="5"/>
        <v>-7341</v>
      </c>
      <c r="I37" s="48" t="s">
        <v>288</v>
      </c>
      <c r="J37" s="49" t="s">
        <v>289</v>
      </c>
      <c r="K37" s="48">
        <v>-7341</v>
      </c>
      <c r="L37" s="48" t="s">
        <v>232</v>
      </c>
      <c r="M37" s="49" t="s">
        <v>139</v>
      </c>
      <c r="N37" s="49"/>
      <c r="O37" s="50" t="s">
        <v>208</v>
      </c>
      <c r="P37" s="50" t="s">
        <v>290</v>
      </c>
    </row>
    <row r="38" spans="1:16" ht="12.75" customHeight="1" thickBot="1" x14ac:dyDescent="0.25">
      <c r="A38" s="11" t="str">
        <f t="shared" si="0"/>
        <v> BBS 76 </v>
      </c>
      <c r="B38" s="15" t="str">
        <f t="shared" si="1"/>
        <v>I</v>
      </c>
      <c r="C38" s="11">
        <f t="shared" si="2"/>
        <v>46148.345999999998</v>
      </c>
      <c r="D38" s="13" t="str">
        <f t="shared" si="3"/>
        <v>vis</v>
      </c>
      <c r="E38" s="47">
        <f>VLOOKUP(C38,Active!C$21:E$972,3,FALSE)</f>
        <v>3376.0214393614297</v>
      </c>
      <c r="F38" s="15" t="s">
        <v>102</v>
      </c>
      <c r="G38" s="13" t="str">
        <f t="shared" si="4"/>
        <v>46148.346</v>
      </c>
      <c r="H38" s="11">
        <f t="shared" si="5"/>
        <v>-6976</v>
      </c>
      <c r="I38" s="48" t="s">
        <v>291</v>
      </c>
      <c r="J38" s="49" t="s">
        <v>292</v>
      </c>
      <c r="K38" s="48">
        <v>-6976</v>
      </c>
      <c r="L38" s="48" t="s">
        <v>293</v>
      </c>
      <c r="M38" s="49" t="s">
        <v>139</v>
      </c>
      <c r="N38" s="49"/>
      <c r="O38" s="50" t="s">
        <v>208</v>
      </c>
      <c r="P38" s="50" t="s">
        <v>294</v>
      </c>
    </row>
    <row r="39" spans="1:16" ht="12.75" customHeight="1" thickBot="1" x14ac:dyDescent="0.25">
      <c r="A39" s="11" t="str">
        <f t="shared" si="0"/>
        <v> BBS 79 </v>
      </c>
      <c r="B39" s="15" t="str">
        <f t="shared" si="1"/>
        <v>I</v>
      </c>
      <c r="C39" s="11">
        <f t="shared" si="2"/>
        <v>46422.678</v>
      </c>
      <c r="D39" s="13" t="str">
        <f t="shared" si="3"/>
        <v>vis</v>
      </c>
      <c r="E39" s="47">
        <f>VLOOKUP(C39,Active!C$21:E$972,3,FALSE)</f>
        <v>3627.0244651367925</v>
      </c>
      <c r="F39" s="15" t="s">
        <v>102</v>
      </c>
      <c r="G39" s="13" t="str">
        <f t="shared" si="4"/>
        <v>46422.678</v>
      </c>
      <c r="H39" s="11">
        <f t="shared" si="5"/>
        <v>-6725</v>
      </c>
      <c r="I39" s="48" t="s">
        <v>295</v>
      </c>
      <c r="J39" s="49" t="s">
        <v>296</v>
      </c>
      <c r="K39" s="48">
        <v>-6725</v>
      </c>
      <c r="L39" s="48" t="s">
        <v>297</v>
      </c>
      <c r="M39" s="49" t="s">
        <v>139</v>
      </c>
      <c r="N39" s="49"/>
      <c r="O39" s="50" t="s">
        <v>208</v>
      </c>
      <c r="P39" s="50" t="s">
        <v>298</v>
      </c>
    </row>
    <row r="40" spans="1:16" ht="12.75" customHeight="1" thickBot="1" x14ac:dyDescent="0.25">
      <c r="A40" s="11" t="str">
        <f t="shared" si="0"/>
        <v> BBS 82 </v>
      </c>
      <c r="B40" s="15" t="str">
        <f t="shared" si="1"/>
        <v>I</v>
      </c>
      <c r="C40" s="11">
        <f t="shared" si="2"/>
        <v>46762.586000000003</v>
      </c>
      <c r="D40" s="13" t="str">
        <f t="shared" si="3"/>
        <v>vis</v>
      </c>
      <c r="E40" s="47">
        <f>VLOOKUP(C40,Active!C$21:E$972,3,FALSE)</f>
        <v>3938.0269602348926</v>
      </c>
      <c r="F40" s="15" t="s">
        <v>102</v>
      </c>
      <c r="G40" s="13" t="str">
        <f t="shared" si="4"/>
        <v>46762.586</v>
      </c>
      <c r="H40" s="11">
        <f t="shared" si="5"/>
        <v>-6414</v>
      </c>
      <c r="I40" s="48" t="s">
        <v>299</v>
      </c>
      <c r="J40" s="49" t="s">
        <v>300</v>
      </c>
      <c r="K40" s="48">
        <v>-6414</v>
      </c>
      <c r="L40" s="48" t="s">
        <v>297</v>
      </c>
      <c r="M40" s="49" t="s">
        <v>139</v>
      </c>
      <c r="N40" s="49"/>
      <c r="O40" s="50" t="s">
        <v>208</v>
      </c>
      <c r="P40" s="50" t="s">
        <v>301</v>
      </c>
    </row>
    <row r="41" spans="1:16" ht="12.75" customHeight="1" thickBot="1" x14ac:dyDescent="0.25">
      <c r="A41" s="11" t="str">
        <f t="shared" si="0"/>
        <v> BBS 87 </v>
      </c>
      <c r="B41" s="15" t="str">
        <f t="shared" si="1"/>
        <v>I</v>
      </c>
      <c r="C41" s="11">
        <f t="shared" si="2"/>
        <v>47207.42</v>
      </c>
      <c r="D41" s="13" t="str">
        <f t="shared" si="3"/>
        <v>vis</v>
      </c>
      <c r="E41" s="47">
        <f>VLOOKUP(C41,Active!C$21:E$972,3,FALSE)</f>
        <v>4345.0326320768781</v>
      </c>
      <c r="F41" s="15" t="s">
        <v>102</v>
      </c>
      <c r="G41" s="13" t="str">
        <f t="shared" si="4"/>
        <v>47207.420</v>
      </c>
      <c r="H41" s="11">
        <f t="shared" si="5"/>
        <v>-6007</v>
      </c>
      <c r="I41" s="48" t="s">
        <v>302</v>
      </c>
      <c r="J41" s="49" t="s">
        <v>303</v>
      </c>
      <c r="K41" s="48">
        <v>-6007</v>
      </c>
      <c r="L41" s="48" t="s">
        <v>219</v>
      </c>
      <c r="M41" s="49" t="s">
        <v>139</v>
      </c>
      <c r="N41" s="49"/>
      <c r="O41" s="50" t="s">
        <v>208</v>
      </c>
      <c r="P41" s="50" t="s">
        <v>304</v>
      </c>
    </row>
    <row r="42" spans="1:16" ht="12.75" customHeight="1" thickBot="1" x14ac:dyDescent="0.25">
      <c r="A42" s="11" t="str">
        <f t="shared" si="0"/>
        <v> BBS 90 </v>
      </c>
      <c r="B42" s="15" t="str">
        <f t="shared" si="1"/>
        <v>I</v>
      </c>
      <c r="C42" s="11">
        <f t="shared" si="2"/>
        <v>47524.372000000003</v>
      </c>
      <c r="D42" s="13" t="str">
        <f t="shared" si="3"/>
        <v>vis</v>
      </c>
      <c r="E42" s="47">
        <f>VLOOKUP(C42,Active!C$21:E$972,3,FALSE)</f>
        <v>4635.0312870845091</v>
      </c>
      <c r="F42" s="15" t="s">
        <v>102</v>
      </c>
      <c r="G42" s="13" t="str">
        <f t="shared" si="4"/>
        <v>47524.372</v>
      </c>
      <c r="H42" s="11">
        <f t="shared" si="5"/>
        <v>-5717</v>
      </c>
      <c r="I42" s="48" t="s">
        <v>305</v>
      </c>
      <c r="J42" s="49" t="s">
        <v>306</v>
      </c>
      <c r="K42" s="48">
        <v>-5717</v>
      </c>
      <c r="L42" s="48" t="s">
        <v>293</v>
      </c>
      <c r="M42" s="49" t="s">
        <v>139</v>
      </c>
      <c r="N42" s="49"/>
      <c r="O42" s="50" t="s">
        <v>208</v>
      </c>
      <c r="P42" s="50" t="s">
        <v>307</v>
      </c>
    </row>
    <row r="43" spans="1:16" ht="12.75" customHeight="1" thickBot="1" x14ac:dyDescent="0.25">
      <c r="A43" s="11" t="str">
        <f t="shared" ref="A43:A74" si="6">P43</f>
        <v> BBS 94 </v>
      </c>
      <c r="B43" s="15" t="str">
        <f t="shared" ref="B43:B74" si="7">IF(H43=INT(H43),"I","II")</f>
        <v>I</v>
      </c>
      <c r="C43" s="11">
        <f t="shared" ref="C43:C74" si="8">1*G43</f>
        <v>47924.385999999999</v>
      </c>
      <c r="D43" s="13" t="str">
        <f t="shared" ref="D43:D74" si="9">VLOOKUP(F43,I$1:J$5,2,FALSE)</f>
        <v>vis</v>
      </c>
      <c r="E43" s="47">
        <f>VLOOKUP(C43,Active!C$21:E$972,3,FALSE)</f>
        <v>5001.0284159375187</v>
      </c>
      <c r="F43" s="15" t="s">
        <v>102</v>
      </c>
      <c r="G43" s="13" t="str">
        <f t="shared" ref="G43:G74" si="10">MID(I43,3,LEN(I43)-3)</f>
        <v>47924.386</v>
      </c>
      <c r="H43" s="11">
        <f t="shared" ref="H43:H74" si="11">1*K43</f>
        <v>-5351</v>
      </c>
      <c r="I43" s="48" t="s">
        <v>308</v>
      </c>
      <c r="J43" s="49" t="s">
        <v>309</v>
      </c>
      <c r="K43" s="48">
        <v>-5351</v>
      </c>
      <c r="L43" s="48" t="s">
        <v>310</v>
      </c>
      <c r="M43" s="49" t="s">
        <v>139</v>
      </c>
      <c r="N43" s="49"/>
      <c r="O43" s="50" t="s">
        <v>208</v>
      </c>
      <c r="P43" s="50" t="s">
        <v>311</v>
      </c>
    </row>
    <row r="44" spans="1:16" ht="12.75" customHeight="1" thickBot="1" x14ac:dyDescent="0.25">
      <c r="A44" s="11" t="str">
        <f t="shared" si="6"/>
        <v> BBS 97 </v>
      </c>
      <c r="B44" s="15" t="str">
        <f t="shared" si="7"/>
        <v>I</v>
      </c>
      <c r="C44" s="11">
        <f t="shared" si="8"/>
        <v>48290.525000000001</v>
      </c>
      <c r="D44" s="13" t="str">
        <f t="shared" si="9"/>
        <v>vis</v>
      </c>
      <c r="E44" s="47">
        <f>VLOOKUP(C44,Active!C$21:E$972,3,FALSE)</f>
        <v>5336.0312477411935</v>
      </c>
      <c r="F44" s="15" t="s">
        <v>102</v>
      </c>
      <c r="G44" s="13" t="str">
        <f t="shared" si="10"/>
        <v>48290.525</v>
      </c>
      <c r="H44" s="11">
        <f t="shared" si="11"/>
        <v>-5016</v>
      </c>
      <c r="I44" s="48" t="s">
        <v>312</v>
      </c>
      <c r="J44" s="49" t="s">
        <v>313</v>
      </c>
      <c r="K44" s="48">
        <v>-5016</v>
      </c>
      <c r="L44" s="48" t="s">
        <v>314</v>
      </c>
      <c r="M44" s="49" t="s">
        <v>315</v>
      </c>
      <c r="N44" s="49" t="s">
        <v>316</v>
      </c>
      <c r="O44" s="50" t="s">
        <v>317</v>
      </c>
      <c r="P44" s="50" t="s">
        <v>318</v>
      </c>
    </row>
    <row r="45" spans="1:16" ht="12.75" customHeight="1" thickBot="1" x14ac:dyDescent="0.25">
      <c r="A45" s="11" t="str">
        <f t="shared" si="6"/>
        <v> BBS 100 </v>
      </c>
      <c r="B45" s="15" t="str">
        <f t="shared" si="7"/>
        <v>I</v>
      </c>
      <c r="C45" s="11">
        <f t="shared" si="8"/>
        <v>48712.396999999997</v>
      </c>
      <c r="D45" s="13" t="str">
        <f t="shared" si="9"/>
        <v>vis</v>
      </c>
      <c r="E45" s="47">
        <f>VLOOKUP(C45,Active!C$21:E$972,3,FALSE)</f>
        <v>5722.0275897279171</v>
      </c>
      <c r="F45" s="15" t="s">
        <v>102</v>
      </c>
      <c r="G45" s="13" t="str">
        <f t="shared" si="10"/>
        <v>48712.397</v>
      </c>
      <c r="H45" s="11">
        <f t="shared" si="11"/>
        <v>-4630</v>
      </c>
      <c r="I45" s="48" t="s">
        <v>319</v>
      </c>
      <c r="J45" s="49" t="s">
        <v>320</v>
      </c>
      <c r="K45" s="48">
        <v>-4630</v>
      </c>
      <c r="L45" s="48" t="s">
        <v>321</v>
      </c>
      <c r="M45" s="49" t="s">
        <v>139</v>
      </c>
      <c r="N45" s="49"/>
      <c r="O45" s="50" t="s">
        <v>208</v>
      </c>
      <c r="P45" s="50" t="s">
        <v>322</v>
      </c>
    </row>
    <row r="46" spans="1:16" ht="12.75" customHeight="1" thickBot="1" x14ac:dyDescent="0.25">
      <c r="A46" s="11" t="str">
        <f t="shared" si="6"/>
        <v> BBS 103 </v>
      </c>
      <c r="B46" s="15" t="str">
        <f t="shared" si="7"/>
        <v>I</v>
      </c>
      <c r="C46" s="11">
        <f t="shared" si="8"/>
        <v>49032.637000000002</v>
      </c>
      <c r="D46" s="13" t="str">
        <f t="shared" si="9"/>
        <v>vis</v>
      </c>
      <c r="E46" s="47">
        <f>VLOOKUP(C46,Active!C$21:E$972,3,FALSE)</f>
        <v>6015.0346358410306</v>
      </c>
      <c r="F46" s="15" t="str">
        <f>LEFT(M46,1)</f>
        <v>V</v>
      </c>
      <c r="G46" s="13" t="str">
        <f t="shared" si="10"/>
        <v>49032.637</v>
      </c>
      <c r="H46" s="11">
        <f t="shared" si="11"/>
        <v>-4337</v>
      </c>
      <c r="I46" s="48" t="s">
        <v>323</v>
      </c>
      <c r="J46" s="49" t="s">
        <v>324</v>
      </c>
      <c r="K46" s="48">
        <v>-4337</v>
      </c>
      <c r="L46" s="48" t="s">
        <v>325</v>
      </c>
      <c r="M46" s="49" t="s">
        <v>139</v>
      </c>
      <c r="N46" s="49"/>
      <c r="O46" s="50" t="s">
        <v>208</v>
      </c>
      <c r="P46" s="50" t="s">
        <v>326</v>
      </c>
    </row>
    <row r="47" spans="1:16" ht="12.75" customHeight="1" thickBot="1" x14ac:dyDescent="0.25">
      <c r="A47" s="11" t="str">
        <f t="shared" si="6"/>
        <v> BBS 106 </v>
      </c>
      <c r="B47" s="15" t="str">
        <f t="shared" si="7"/>
        <v>I</v>
      </c>
      <c r="C47" s="11">
        <f t="shared" si="8"/>
        <v>49372.54</v>
      </c>
      <c r="D47" s="13" t="str">
        <f t="shared" si="9"/>
        <v>vis</v>
      </c>
      <c r="E47" s="47">
        <f>VLOOKUP(C47,Active!C$21:E$972,3,FALSE)</f>
        <v>6326.0325561351347</v>
      </c>
      <c r="F47" s="15" t="str">
        <f>LEFT(M47,1)</f>
        <v>V</v>
      </c>
      <c r="G47" s="13" t="str">
        <f t="shared" si="10"/>
        <v>49372.540</v>
      </c>
      <c r="H47" s="11">
        <f t="shared" si="11"/>
        <v>-4026</v>
      </c>
      <c r="I47" s="48" t="s">
        <v>327</v>
      </c>
      <c r="J47" s="49" t="s">
        <v>328</v>
      </c>
      <c r="K47" s="48">
        <v>-4026</v>
      </c>
      <c r="L47" s="48" t="s">
        <v>329</v>
      </c>
      <c r="M47" s="49" t="s">
        <v>139</v>
      </c>
      <c r="N47" s="49"/>
      <c r="O47" s="50" t="s">
        <v>208</v>
      </c>
      <c r="P47" s="50" t="s">
        <v>330</v>
      </c>
    </row>
    <row r="48" spans="1:16" ht="12.75" customHeight="1" thickBot="1" x14ac:dyDescent="0.25">
      <c r="A48" s="11" t="str">
        <f t="shared" si="6"/>
        <v> BBS 108 </v>
      </c>
      <c r="B48" s="15" t="str">
        <f t="shared" si="7"/>
        <v>I</v>
      </c>
      <c r="C48" s="11">
        <f t="shared" si="8"/>
        <v>49749.610999999997</v>
      </c>
      <c r="D48" s="13" t="str">
        <f t="shared" si="9"/>
        <v>vis</v>
      </c>
      <c r="E48" s="47">
        <f>VLOOKUP(C48,Active!C$21:E$972,3,FALSE)</f>
        <v>6671.0377393880544</v>
      </c>
      <c r="F48" s="15" t="str">
        <f>LEFT(M48,1)</f>
        <v>V</v>
      </c>
      <c r="G48" s="13" t="str">
        <f t="shared" si="10"/>
        <v>49749.611</v>
      </c>
      <c r="H48" s="11">
        <f t="shared" si="11"/>
        <v>-3681</v>
      </c>
      <c r="I48" s="48" t="s">
        <v>331</v>
      </c>
      <c r="J48" s="49" t="s">
        <v>332</v>
      </c>
      <c r="K48" s="48">
        <v>-3681</v>
      </c>
      <c r="L48" s="48" t="s">
        <v>333</v>
      </c>
      <c r="M48" s="49" t="s">
        <v>139</v>
      </c>
      <c r="N48" s="49"/>
      <c r="O48" s="50" t="s">
        <v>208</v>
      </c>
      <c r="P48" s="50" t="s">
        <v>334</v>
      </c>
    </row>
    <row r="49" spans="1:16" ht="12.75" customHeight="1" thickBot="1" x14ac:dyDescent="0.25">
      <c r="A49" s="11" t="str">
        <f t="shared" si="6"/>
        <v> BBS 114 </v>
      </c>
      <c r="B49" s="15" t="str">
        <f t="shared" si="7"/>
        <v>I</v>
      </c>
      <c r="C49" s="11">
        <f t="shared" si="8"/>
        <v>50396.620999999999</v>
      </c>
      <c r="D49" s="13" t="str">
        <f t="shared" si="9"/>
        <v>vis</v>
      </c>
      <c r="E49" s="47">
        <f>VLOOKUP(C49,Active!C$21:E$972,3,FALSE)</f>
        <v>7263.0265256285102</v>
      </c>
      <c r="F49" s="15" t="str">
        <f>LEFT(M49,1)</f>
        <v>V</v>
      </c>
      <c r="G49" s="13" t="str">
        <f t="shared" si="10"/>
        <v>50396.621</v>
      </c>
      <c r="H49" s="11">
        <f t="shared" si="11"/>
        <v>-3089</v>
      </c>
      <c r="I49" s="48" t="s">
        <v>335</v>
      </c>
      <c r="J49" s="49" t="s">
        <v>336</v>
      </c>
      <c r="K49" s="48">
        <v>-3089</v>
      </c>
      <c r="L49" s="48" t="s">
        <v>337</v>
      </c>
      <c r="M49" s="49" t="s">
        <v>139</v>
      </c>
      <c r="N49" s="49"/>
      <c r="O49" s="50" t="s">
        <v>208</v>
      </c>
      <c r="P49" s="50" t="s">
        <v>338</v>
      </c>
    </row>
    <row r="50" spans="1:16" ht="12.75" customHeight="1" thickBot="1" x14ac:dyDescent="0.25">
      <c r="A50" s="11" t="str">
        <f t="shared" si="6"/>
        <v> BBS 115 </v>
      </c>
      <c r="B50" s="15" t="str">
        <f t="shared" si="7"/>
        <v>I</v>
      </c>
      <c r="C50" s="11">
        <f t="shared" si="8"/>
        <v>50478.597000000002</v>
      </c>
      <c r="D50" s="13" t="str">
        <f t="shared" si="9"/>
        <v>PE</v>
      </c>
      <c r="E50" s="47">
        <f>VLOOKUP(C50,Active!C$21:E$972,3,FALSE)</f>
        <v>7338.0313520467244</v>
      </c>
      <c r="F50" s="15" t="str">
        <f>LEFT(M50,1)</f>
        <v>E</v>
      </c>
      <c r="G50" s="13" t="str">
        <f t="shared" si="10"/>
        <v>50478.597</v>
      </c>
      <c r="H50" s="11">
        <f t="shared" si="11"/>
        <v>-3014</v>
      </c>
      <c r="I50" s="48" t="s">
        <v>339</v>
      </c>
      <c r="J50" s="49" t="s">
        <v>340</v>
      </c>
      <c r="K50" s="48">
        <v>-3014</v>
      </c>
      <c r="L50" s="48" t="s">
        <v>341</v>
      </c>
      <c r="M50" s="49" t="s">
        <v>315</v>
      </c>
      <c r="N50" s="49" t="s">
        <v>316</v>
      </c>
      <c r="O50" s="50" t="s">
        <v>317</v>
      </c>
      <c r="P50" s="50" t="s">
        <v>342</v>
      </c>
    </row>
    <row r="51" spans="1:16" ht="12.75" customHeight="1" thickBot="1" x14ac:dyDescent="0.25">
      <c r="A51" s="11" t="str">
        <f t="shared" si="6"/>
        <v> BBS 114 </v>
      </c>
      <c r="B51" s="15" t="str">
        <f t="shared" si="7"/>
        <v>I</v>
      </c>
      <c r="C51" s="11">
        <f t="shared" si="8"/>
        <v>50487.341999999997</v>
      </c>
      <c r="D51" s="13" t="str">
        <f t="shared" si="9"/>
        <v>vis</v>
      </c>
      <c r="E51" s="47">
        <f>VLOOKUP(C51,Active!C$21:E$972,3,FALSE)</f>
        <v>7346.0326842296427</v>
      </c>
      <c r="F51" s="15" t="s">
        <v>102</v>
      </c>
      <c r="G51" s="13" t="str">
        <f t="shared" si="10"/>
        <v>50487.3420</v>
      </c>
      <c r="H51" s="11">
        <f t="shared" si="11"/>
        <v>-3006</v>
      </c>
      <c r="I51" s="48" t="s">
        <v>343</v>
      </c>
      <c r="J51" s="49" t="s">
        <v>344</v>
      </c>
      <c r="K51" s="48">
        <v>-3006</v>
      </c>
      <c r="L51" s="48" t="s">
        <v>345</v>
      </c>
      <c r="M51" s="49" t="s">
        <v>315</v>
      </c>
      <c r="N51" s="49" t="s">
        <v>316</v>
      </c>
      <c r="O51" s="50" t="s">
        <v>346</v>
      </c>
      <c r="P51" s="50" t="s">
        <v>338</v>
      </c>
    </row>
    <row r="52" spans="1:16" ht="12.75" customHeight="1" thickBot="1" x14ac:dyDescent="0.25">
      <c r="A52" s="11" t="str">
        <f t="shared" si="6"/>
        <v>IBVS 4888 </v>
      </c>
      <c r="B52" s="15" t="str">
        <f t="shared" si="7"/>
        <v>I</v>
      </c>
      <c r="C52" s="11">
        <f t="shared" si="8"/>
        <v>50888.452499999999</v>
      </c>
      <c r="D52" s="13" t="str">
        <f t="shared" si="9"/>
        <v>vis</v>
      </c>
      <c r="E52" s="47">
        <f>VLOOKUP(C52,Active!C$21:E$972,3,FALSE)</f>
        <v>7713.0330675982195</v>
      </c>
      <c r="F52" s="15" t="s">
        <v>102</v>
      </c>
      <c r="G52" s="13" t="str">
        <f t="shared" si="10"/>
        <v>50888.4525</v>
      </c>
      <c r="H52" s="11">
        <f t="shared" si="11"/>
        <v>-2639</v>
      </c>
      <c r="I52" s="48" t="s">
        <v>347</v>
      </c>
      <c r="J52" s="49" t="s">
        <v>348</v>
      </c>
      <c r="K52" s="48">
        <v>-2639</v>
      </c>
      <c r="L52" s="48" t="s">
        <v>349</v>
      </c>
      <c r="M52" s="49" t="s">
        <v>315</v>
      </c>
      <c r="N52" s="49" t="s">
        <v>316</v>
      </c>
      <c r="O52" s="50" t="s">
        <v>350</v>
      </c>
      <c r="P52" s="51" t="s">
        <v>351</v>
      </c>
    </row>
    <row r="53" spans="1:16" ht="12.75" customHeight="1" thickBot="1" x14ac:dyDescent="0.25">
      <c r="A53" s="11" t="str">
        <f t="shared" si="6"/>
        <v>IBVS 5263 </v>
      </c>
      <c r="B53" s="15" t="str">
        <f t="shared" si="7"/>
        <v>I</v>
      </c>
      <c r="C53" s="11">
        <f t="shared" si="8"/>
        <v>51195.571100000001</v>
      </c>
      <c r="D53" s="13" t="str">
        <f t="shared" si="9"/>
        <v>vis</v>
      </c>
      <c r="E53" s="47">
        <f>VLOOKUP(C53,Active!C$21:E$972,3,FALSE)</f>
        <v>7994.0345470898319</v>
      </c>
      <c r="F53" s="15" t="s">
        <v>102</v>
      </c>
      <c r="G53" s="13" t="str">
        <f t="shared" si="10"/>
        <v>51195.5711</v>
      </c>
      <c r="H53" s="11">
        <f t="shared" si="11"/>
        <v>-2358</v>
      </c>
      <c r="I53" s="48" t="s">
        <v>352</v>
      </c>
      <c r="J53" s="49" t="s">
        <v>353</v>
      </c>
      <c r="K53" s="48">
        <v>-2358</v>
      </c>
      <c r="L53" s="48" t="s">
        <v>354</v>
      </c>
      <c r="M53" s="49" t="s">
        <v>315</v>
      </c>
      <c r="N53" s="49" t="s">
        <v>316</v>
      </c>
      <c r="O53" s="50" t="s">
        <v>355</v>
      </c>
      <c r="P53" s="51" t="s">
        <v>356</v>
      </c>
    </row>
    <row r="54" spans="1:16" ht="12.75" customHeight="1" thickBot="1" x14ac:dyDescent="0.25">
      <c r="A54" s="11" t="str">
        <f t="shared" si="6"/>
        <v>IBVS 5263 </v>
      </c>
      <c r="B54" s="15" t="str">
        <f t="shared" si="7"/>
        <v>I</v>
      </c>
      <c r="C54" s="11">
        <f t="shared" si="8"/>
        <v>51241.474199999997</v>
      </c>
      <c r="D54" s="13" t="str">
        <f t="shared" si="9"/>
        <v>vis</v>
      </c>
      <c r="E54" s="47">
        <f>VLOOKUP(C54,Active!C$21:E$972,3,FALSE)</f>
        <v>8036.0340841196639</v>
      </c>
      <c r="F54" s="15" t="s">
        <v>102</v>
      </c>
      <c r="G54" s="13" t="str">
        <f t="shared" si="10"/>
        <v>51241.4742</v>
      </c>
      <c r="H54" s="11">
        <f t="shared" si="11"/>
        <v>-2316</v>
      </c>
      <c r="I54" s="48" t="s">
        <v>357</v>
      </c>
      <c r="J54" s="49" t="s">
        <v>358</v>
      </c>
      <c r="K54" s="48">
        <v>-2316</v>
      </c>
      <c r="L54" s="48" t="s">
        <v>359</v>
      </c>
      <c r="M54" s="49" t="s">
        <v>315</v>
      </c>
      <c r="N54" s="49" t="s">
        <v>316</v>
      </c>
      <c r="O54" s="50" t="s">
        <v>350</v>
      </c>
      <c r="P54" s="51" t="s">
        <v>356</v>
      </c>
    </row>
    <row r="55" spans="1:16" ht="12.75" customHeight="1" thickBot="1" x14ac:dyDescent="0.25">
      <c r="A55" s="11" t="str">
        <f t="shared" si="6"/>
        <v>BAVM 173 </v>
      </c>
      <c r="B55" s="15" t="str">
        <f t="shared" si="7"/>
        <v>I</v>
      </c>
      <c r="C55" s="11">
        <f t="shared" si="8"/>
        <v>53451.425999999999</v>
      </c>
      <c r="D55" s="13" t="str">
        <f t="shared" si="9"/>
        <v>vis</v>
      </c>
      <c r="E55" s="47">
        <f>VLOOKUP(C55,Active!C$21:E$972,3,FALSE)</f>
        <v>10058.053347704319</v>
      </c>
      <c r="F55" s="15" t="s">
        <v>102</v>
      </c>
      <c r="G55" s="13" t="str">
        <f t="shared" si="10"/>
        <v>53451.426</v>
      </c>
      <c r="H55" s="11">
        <f t="shared" si="11"/>
        <v>-294</v>
      </c>
      <c r="I55" s="48" t="s">
        <v>364</v>
      </c>
      <c r="J55" s="49" t="s">
        <v>365</v>
      </c>
      <c r="K55" s="48">
        <v>-294</v>
      </c>
      <c r="L55" s="48" t="s">
        <v>366</v>
      </c>
      <c r="M55" s="49" t="s">
        <v>315</v>
      </c>
      <c r="N55" s="49" t="s">
        <v>367</v>
      </c>
      <c r="O55" s="50" t="s">
        <v>368</v>
      </c>
      <c r="P55" s="51" t="s">
        <v>369</v>
      </c>
    </row>
    <row r="56" spans="1:16" ht="12.75" customHeight="1" thickBot="1" x14ac:dyDescent="0.25">
      <c r="A56" s="11" t="str">
        <f t="shared" si="6"/>
        <v>BAVM 186 </v>
      </c>
      <c r="B56" s="15" t="str">
        <f t="shared" si="7"/>
        <v>II</v>
      </c>
      <c r="C56" s="11">
        <f t="shared" si="8"/>
        <v>54150.362099999998</v>
      </c>
      <c r="D56" s="13" t="str">
        <f t="shared" si="9"/>
        <v>vis</v>
      </c>
      <c r="E56" s="47">
        <f>VLOOKUP(C56,Active!C$21:E$972,3,FALSE)</f>
        <v>10697.552479864</v>
      </c>
      <c r="F56" s="15" t="s">
        <v>102</v>
      </c>
      <c r="G56" s="13" t="str">
        <f t="shared" si="10"/>
        <v>54150.3621</v>
      </c>
      <c r="H56" s="11">
        <f t="shared" si="11"/>
        <v>345.5</v>
      </c>
      <c r="I56" s="48" t="s">
        <v>370</v>
      </c>
      <c r="J56" s="49" t="s">
        <v>371</v>
      </c>
      <c r="K56" s="48" t="s">
        <v>372</v>
      </c>
      <c r="L56" s="48" t="s">
        <v>373</v>
      </c>
      <c r="M56" s="49" t="s">
        <v>374</v>
      </c>
      <c r="N56" s="49" t="s">
        <v>367</v>
      </c>
      <c r="O56" s="50" t="s">
        <v>375</v>
      </c>
      <c r="P56" s="51" t="s">
        <v>376</v>
      </c>
    </row>
    <row r="57" spans="1:16" ht="12.75" customHeight="1" thickBot="1" x14ac:dyDescent="0.25">
      <c r="A57" s="11" t="str">
        <f t="shared" si="6"/>
        <v>OEJV 0116 </v>
      </c>
      <c r="B57" s="15" t="str">
        <f t="shared" si="7"/>
        <v>I</v>
      </c>
      <c r="C57" s="11">
        <f t="shared" si="8"/>
        <v>54452.563000000002</v>
      </c>
      <c r="D57" s="13" t="str">
        <f t="shared" si="9"/>
        <v>vis</v>
      </c>
      <c r="E57" s="47">
        <f>VLOOKUP(C57,Active!C$21:E$972,3,FALSE)</f>
        <v>10974.054456636808</v>
      </c>
      <c r="F57" s="15" t="s">
        <v>102</v>
      </c>
      <c r="G57" s="13" t="str">
        <f t="shared" si="10"/>
        <v>54452.563</v>
      </c>
      <c r="H57" s="11">
        <f t="shared" si="11"/>
        <v>622</v>
      </c>
      <c r="I57" s="48" t="s">
        <v>377</v>
      </c>
      <c r="J57" s="49" t="s">
        <v>378</v>
      </c>
      <c r="K57" s="48" t="s">
        <v>379</v>
      </c>
      <c r="L57" s="48" t="s">
        <v>380</v>
      </c>
      <c r="M57" s="49" t="s">
        <v>374</v>
      </c>
      <c r="N57" s="49" t="s">
        <v>381</v>
      </c>
      <c r="O57" s="50" t="s">
        <v>317</v>
      </c>
      <c r="P57" s="51" t="s">
        <v>382</v>
      </c>
    </row>
    <row r="58" spans="1:16" ht="12.75" customHeight="1" thickBot="1" x14ac:dyDescent="0.25">
      <c r="A58" s="11" t="str">
        <f t="shared" si="6"/>
        <v>BAVM 201 </v>
      </c>
      <c r="B58" s="15" t="str">
        <f t="shared" si="7"/>
        <v>I</v>
      </c>
      <c r="C58" s="11">
        <f t="shared" si="8"/>
        <v>54509.396500000003</v>
      </c>
      <c r="D58" s="13" t="str">
        <f t="shared" si="9"/>
        <v>vis</v>
      </c>
      <c r="E58" s="47">
        <f>VLOOKUP(C58,Active!C$21:E$972,3,FALSE)</f>
        <v>11026.054881178619</v>
      </c>
      <c r="F58" s="15" t="s">
        <v>102</v>
      </c>
      <c r="G58" s="13" t="str">
        <f t="shared" si="10"/>
        <v>54509.3965</v>
      </c>
      <c r="H58" s="11">
        <f t="shared" si="11"/>
        <v>674</v>
      </c>
      <c r="I58" s="48" t="s">
        <v>383</v>
      </c>
      <c r="J58" s="49" t="s">
        <v>384</v>
      </c>
      <c r="K58" s="48" t="s">
        <v>385</v>
      </c>
      <c r="L58" s="48" t="s">
        <v>386</v>
      </c>
      <c r="M58" s="49" t="s">
        <v>374</v>
      </c>
      <c r="N58" s="49" t="s">
        <v>367</v>
      </c>
      <c r="O58" s="50" t="s">
        <v>375</v>
      </c>
      <c r="P58" s="51" t="s">
        <v>387</v>
      </c>
    </row>
    <row r="59" spans="1:16" ht="12.75" customHeight="1" thickBot="1" x14ac:dyDescent="0.25">
      <c r="A59" s="11" t="str">
        <f t="shared" si="6"/>
        <v>IBVS 5924 </v>
      </c>
      <c r="B59" s="15" t="str">
        <f t="shared" si="7"/>
        <v>I</v>
      </c>
      <c r="C59" s="11">
        <f t="shared" si="8"/>
        <v>55157.517500000002</v>
      </c>
      <c r="D59" s="13" t="str">
        <f t="shared" si="9"/>
        <v>vis</v>
      </c>
      <c r="E59" s="47">
        <f>VLOOKUP(C59,Active!C$21:E$972,3,FALSE)</f>
        <v>11619.060188866211</v>
      </c>
      <c r="F59" s="15" t="s">
        <v>102</v>
      </c>
      <c r="G59" s="13" t="str">
        <f t="shared" si="10"/>
        <v>55157.5175</v>
      </c>
      <c r="H59" s="11">
        <f t="shared" si="11"/>
        <v>1267</v>
      </c>
      <c r="I59" s="48" t="s">
        <v>388</v>
      </c>
      <c r="J59" s="49" t="s">
        <v>389</v>
      </c>
      <c r="K59" s="48" t="s">
        <v>390</v>
      </c>
      <c r="L59" s="48" t="s">
        <v>391</v>
      </c>
      <c r="M59" s="49" t="s">
        <v>374</v>
      </c>
      <c r="N59" s="49" t="s">
        <v>95</v>
      </c>
      <c r="O59" s="50" t="s">
        <v>392</v>
      </c>
      <c r="P59" s="51" t="s">
        <v>393</v>
      </c>
    </row>
    <row r="60" spans="1:16" ht="12.75" customHeight="1" thickBot="1" x14ac:dyDescent="0.25">
      <c r="A60" s="11" t="str">
        <f t="shared" si="6"/>
        <v>IBVS 5988 </v>
      </c>
      <c r="B60" s="15" t="str">
        <f t="shared" si="7"/>
        <v>II</v>
      </c>
      <c r="C60" s="11">
        <f t="shared" si="8"/>
        <v>55290.310299999997</v>
      </c>
      <c r="D60" s="13" t="str">
        <f t="shared" si="9"/>
        <v>vis</v>
      </c>
      <c r="E60" s="47">
        <f>VLOOKUP(C60,Active!C$21:E$972,3,FALSE)</f>
        <v>11740.560395189867</v>
      </c>
      <c r="F60" s="15" t="s">
        <v>102</v>
      </c>
      <c r="G60" s="13" t="str">
        <f t="shared" si="10"/>
        <v>55290.3103</v>
      </c>
      <c r="H60" s="11">
        <f t="shared" si="11"/>
        <v>1388.5</v>
      </c>
      <c r="I60" s="48" t="s">
        <v>394</v>
      </c>
      <c r="J60" s="49" t="s">
        <v>395</v>
      </c>
      <c r="K60" s="48" t="s">
        <v>396</v>
      </c>
      <c r="L60" s="48" t="s">
        <v>397</v>
      </c>
      <c r="M60" s="49" t="s">
        <v>374</v>
      </c>
      <c r="N60" s="49" t="s">
        <v>102</v>
      </c>
      <c r="O60" s="50" t="s">
        <v>398</v>
      </c>
      <c r="P60" s="51" t="s">
        <v>399</v>
      </c>
    </row>
    <row r="61" spans="1:16" ht="12.75" customHeight="1" thickBot="1" x14ac:dyDescent="0.25">
      <c r="A61" s="11" t="str">
        <f t="shared" si="6"/>
        <v>IBVS 5988 </v>
      </c>
      <c r="B61" s="15" t="str">
        <f t="shared" si="7"/>
        <v>I</v>
      </c>
      <c r="C61" s="11">
        <f t="shared" si="8"/>
        <v>55522.5645</v>
      </c>
      <c r="D61" s="13" t="str">
        <f t="shared" si="9"/>
        <v>vis</v>
      </c>
      <c r="E61" s="47">
        <f>VLOOKUP(C61,Active!C$21:E$972,3,FALSE)</f>
        <v>11953.063883477915</v>
      </c>
      <c r="F61" s="15" t="s">
        <v>102</v>
      </c>
      <c r="G61" s="13" t="str">
        <f t="shared" si="10"/>
        <v>55522.5645</v>
      </c>
      <c r="H61" s="11">
        <f t="shared" si="11"/>
        <v>1601</v>
      </c>
      <c r="I61" s="48" t="s">
        <v>406</v>
      </c>
      <c r="J61" s="49" t="s">
        <v>407</v>
      </c>
      <c r="K61" s="48" t="s">
        <v>408</v>
      </c>
      <c r="L61" s="48" t="s">
        <v>409</v>
      </c>
      <c r="M61" s="49" t="s">
        <v>374</v>
      </c>
      <c r="N61" s="49" t="s">
        <v>410</v>
      </c>
      <c r="O61" s="50" t="s">
        <v>398</v>
      </c>
      <c r="P61" s="51" t="s">
        <v>399</v>
      </c>
    </row>
    <row r="62" spans="1:16" ht="12.75" customHeight="1" thickBot="1" x14ac:dyDescent="0.25">
      <c r="A62" s="11" t="str">
        <f t="shared" si="6"/>
        <v>OEJV 0142 </v>
      </c>
      <c r="B62" s="15" t="str">
        <f t="shared" si="7"/>
        <v>I</v>
      </c>
      <c r="C62" s="11">
        <f t="shared" si="8"/>
        <v>55602.35</v>
      </c>
      <c r="D62" s="13" t="str">
        <f t="shared" si="9"/>
        <v>vis</v>
      </c>
      <c r="E62" s="47">
        <f>VLOOKUP(C62,Active!C$21:E$972,3,FALSE)</f>
        <v>12026.064488267</v>
      </c>
      <c r="F62" s="15" t="s">
        <v>102</v>
      </c>
      <c r="G62" s="13" t="str">
        <f t="shared" si="10"/>
        <v>55602.35</v>
      </c>
      <c r="H62" s="11">
        <f t="shared" si="11"/>
        <v>1674</v>
      </c>
      <c r="I62" s="48" t="s">
        <v>411</v>
      </c>
      <c r="J62" s="49" t="s">
        <v>412</v>
      </c>
      <c r="K62" s="48" t="s">
        <v>413</v>
      </c>
      <c r="L62" s="48" t="s">
        <v>414</v>
      </c>
      <c r="M62" s="49" t="s">
        <v>374</v>
      </c>
      <c r="N62" s="49" t="s">
        <v>381</v>
      </c>
      <c r="O62" s="50" t="s">
        <v>317</v>
      </c>
      <c r="P62" s="51" t="s">
        <v>415</v>
      </c>
    </row>
    <row r="63" spans="1:16" ht="12.75" customHeight="1" thickBot="1" x14ac:dyDescent="0.25">
      <c r="A63" s="11" t="str">
        <f t="shared" si="6"/>
        <v>BAVM 220 </v>
      </c>
      <c r="B63" s="15" t="str">
        <f t="shared" si="7"/>
        <v>I</v>
      </c>
      <c r="C63" s="11">
        <f t="shared" si="8"/>
        <v>55650.439899999998</v>
      </c>
      <c r="D63" s="13" t="str">
        <f t="shared" si="9"/>
        <v>vis</v>
      </c>
      <c r="E63" s="47">
        <f>VLOOKUP(C63,Active!C$21:E$972,3,FALSE)</f>
        <v>12070.064861571005</v>
      </c>
      <c r="F63" s="15" t="s">
        <v>102</v>
      </c>
      <c r="G63" s="13" t="str">
        <f t="shared" si="10"/>
        <v>55650.4399</v>
      </c>
      <c r="H63" s="11">
        <f t="shared" si="11"/>
        <v>1718</v>
      </c>
      <c r="I63" s="48" t="s">
        <v>416</v>
      </c>
      <c r="J63" s="49" t="s">
        <v>417</v>
      </c>
      <c r="K63" s="48" t="s">
        <v>418</v>
      </c>
      <c r="L63" s="48" t="s">
        <v>419</v>
      </c>
      <c r="M63" s="49" t="s">
        <v>374</v>
      </c>
      <c r="N63" s="49" t="s">
        <v>367</v>
      </c>
      <c r="O63" s="50" t="s">
        <v>420</v>
      </c>
      <c r="P63" s="51" t="s">
        <v>421</v>
      </c>
    </row>
    <row r="64" spans="1:16" ht="12.75" customHeight="1" thickBot="1" x14ac:dyDescent="0.25">
      <c r="A64" s="11" t="str">
        <f t="shared" si="6"/>
        <v>IBVS 5992 </v>
      </c>
      <c r="B64" s="15" t="str">
        <f t="shared" si="7"/>
        <v>I</v>
      </c>
      <c r="C64" s="11">
        <f t="shared" si="8"/>
        <v>55653.719100000002</v>
      </c>
      <c r="D64" s="13" t="str">
        <f t="shared" si="9"/>
        <v>vis</v>
      </c>
      <c r="E64" s="47">
        <f>VLOOKUP(C64,Active!C$21:E$972,3,FALSE)</f>
        <v>12073.065201021465</v>
      </c>
      <c r="F64" s="15" t="s">
        <v>102</v>
      </c>
      <c r="G64" s="13" t="str">
        <f t="shared" si="10"/>
        <v>55653.7191</v>
      </c>
      <c r="H64" s="11">
        <f t="shared" si="11"/>
        <v>1721</v>
      </c>
      <c r="I64" s="48" t="s">
        <v>422</v>
      </c>
      <c r="J64" s="49" t="s">
        <v>423</v>
      </c>
      <c r="K64" s="48" t="s">
        <v>424</v>
      </c>
      <c r="L64" s="48" t="s">
        <v>425</v>
      </c>
      <c r="M64" s="49" t="s">
        <v>374</v>
      </c>
      <c r="N64" s="49" t="s">
        <v>102</v>
      </c>
      <c r="O64" s="50" t="s">
        <v>346</v>
      </c>
      <c r="P64" s="51" t="s">
        <v>426</v>
      </c>
    </row>
    <row r="65" spans="1:16" ht="12.75" customHeight="1" thickBot="1" x14ac:dyDescent="0.25">
      <c r="A65" s="11" t="str">
        <f t="shared" si="6"/>
        <v>BAVM 238 </v>
      </c>
      <c r="B65" s="15" t="str">
        <f t="shared" si="7"/>
        <v>I</v>
      </c>
      <c r="C65" s="11">
        <f t="shared" si="8"/>
        <v>56743.390200000002</v>
      </c>
      <c r="D65" s="13" t="str">
        <f t="shared" si="9"/>
        <v>vis</v>
      </c>
      <c r="E65" s="47">
        <f>VLOOKUP(C65,Active!C$21:E$972,3,FALSE)</f>
        <v>13070.071540784838</v>
      </c>
      <c r="F65" s="15" t="s">
        <v>102</v>
      </c>
      <c r="G65" s="13" t="str">
        <f t="shared" si="10"/>
        <v>56743.3902</v>
      </c>
      <c r="H65" s="11">
        <f t="shared" si="11"/>
        <v>2718</v>
      </c>
      <c r="I65" s="48" t="s">
        <v>427</v>
      </c>
      <c r="J65" s="49" t="s">
        <v>428</v>
      </c>
      <c r="K65" s="48" t="s">
        <v>429</v>
      </c>
      <c r="L65" s="48" t="s">
        <v>430</v>
      </c>
      <c r="M65" s="49" t="s">
        <v>374</v>
      </c>
      <c r="N65" s="49" t="s">
        <v>367</v>
      </c>
      <c r="O65" s="50" t="s">
        <v>375</v>
      </c>
      <c r="P65" s="51" t="s">
        <v>431</v>
      </c>
    </row>
    <row r="66" spans="1:16" ht="12.75" customHeight="1" thickBot="1" x14ac:dyDescent="0.25">
      <c r="A66" s="11" t="str">
        <f t="shared" si="6"/>
        <v>OEJV 0172 </v>
      </c>
      <c r="B66" s="15" t="str">
        <f t="shared" si="7"/>
        <v>I</v>
      </c>
      <c r="C66" s="11">
        <f t="shared" si="8"/>
        <v>57072.366999999998</v>
      </c>
      <c r="D66" s="13" t="str">
        <f t="shared" si="9"/>
        <v>vis</v>
      </c>
      <c r="E66" s="47">
        <f>VLOOKUP(C66,Active!C$21:E$972,3,FALSE)</f>
        <v>13371.07241640232</v>
      </c>
      <c r="F66" s="15" t="s">
        <v>102</v>
      </c>
      <c r="G66" s="13" t="str">
        <f t="shared" si="10"/>
        <v>57072.367</v>
      </c>
      <c r="H66" s="11">
        <f t="shared" si="11"/>
        <v>3019</v>
      </c>
      <c r="I66" s="48" t="s">
        <v>432</v>
      </c>
      <c r="J66" s="49" t="s">
        <v>433</v>
      </c>
      <c r="K66" s="48" t="s">
        <v>434</v>
      </c>
      <c r="L66" s="48" t="s">
        <v>435</v>
      </c>
      <c r="M66" s="49" t="s">
        <v>374</v>
      </c>
      <c r="N66" s="49" t="s">
        <v>381</v>
      </c>
      <c r="O66" s="50" t="s">
        <v>317</v>
      </c>
      <c r="P66" s="51" t="s">
        <v>436</v>
      </c>
    </row>
    <row r="67" spans="1:16" ht="12.75" customHeight="1" thickBot="1" x14ac:dyDescent="0.25">
      <c r="A67" s="11" t="str">
        <f t="shared" si="6"/>
        <v> AN 205.35 </v>
      </c>
      <c r="B67" s="15" t="str">
        <f t="shared" si="7"/>
        <v>I</v>
      </c>
      <c r="C67" s="11">
        <f t="shared" si="8"/>
        <v>14728.47</v>
      </c>
      <c r="D67" s="13" t="str">
        <f t="shared" si="9"/>
        <v>vis</v>
      </c>
      <c r="E67" s="47">
        <f>VLOOKUP(C67,Active!C$21:E$972,3,FALSE)</f>
        <v>-25371.933394513711</v>
      </c>
      <c r="F67" s="15" t="s">
        <v>102</v>
      </c>
      <c r="G67" s="13" t="str">
        <f t="shared" si="10"/>
        <v>14728.470</v>
      </c>
      <c r="H67" s="11">
        <f t="shared" si="11"/>
        <v>-35724</v>
      </c>
      <c r="I67" s="48" t="s">
        <v>105</v>
      </c>
      <c r="J67" s="49" t="s">
        <v>106</v>
      </c>
      <c r="K67" s="48">
        <v>-35724</v>
      </c>
      <c r="L67" s="48" t="s">
        <v>107</v>
      </c>
      <c r="M67" s="49" t="s">
        <v>108</v>
      </c>
      <c r="N67" s="49"/>
      <c r="O67" s="50" t="s">
        <v>109</v>
      </c>
      <c r="P67" s="50" t="s">
        <v>110</v>
      </c>
    </row>
    <row r="68" spans="1:16" ht="12.75" customHeight="1" thickBot="1" x14ac:dyDescent="0.25">
      <c r="A68" s="11" t="str">
        <f t="shared" si="6"/>
        <v> AN 205.35 </v>
      </c>
      <c r="B68" s="15" t="str">
        <f t="shared" si="7"/>
        <v>I</v>
      </c>
      <c r="C68" s="11">
        <f t="shared" si="8"/>
        <v>15398.421</v>
      </c>
      <c r="D68" s="13" t="str">
        <f t="shared" si="9"/>
        <v>vis</v>
      </c>
      <c r="E68" s="47">
        <f>VLOOKUP(C68,Active!C$21:E$972,3,FALSE)</f>
        <v>-24758.954492594763</v>
      </c>
      <c r="F68" s="15" t="s">
        <v>102</v>
      </c>
      <c r="G68" s="13" t="str">
        <f t="shared" si="10"/>
        <v>15398.421</v>
      </c>
      <c r="H68" s="11">
        <f t="shared" si="11"/>
        <v>-35111</v>
      </c>
      <c r="I68" s="48" t="s">
        <v>111</v>
      </c>
      <c r="J68" s="49" t="s">
        <v>112</v>
      </c>
      <c r="K68" s="48">
        <v>-35111</v>
      </c>
      <c r="L68" s="48" t="s">
        <v>113</v>
      </c>
      <c r="M68" s="49" t="s">
        <v>108</v>
      </c>
      <c r="N68" s="49"/>
      <c r="O68" s="50" t="s">
        <v>109</v>
      </c>
      <c r="P68" s="50" t="s">
        <v>110</v>
      </c>
    </row>
    <row r="69" spans="1:16" ht="12.75" customHeight="1" thickBot="1" x14ac:dyDescent="0.25">
      <c r="A69" s="11" t="str">
        <f t="shared" si="6"/>
        <v> AN 205.35 </v>
      </c>
      <c r="B69" s="15" t="str">
        <f t="shared" si="7"/>
        <v>I</v>
      </c>
      <c r="C69" s="11">
        <f t="shared" si="8"/>
        <v>17953.651000000002</v>
      </c>
      <c r="D69" s="13" t="str">
        <f t="shared" si="9"/>
        <v>vis</v>
      </c>
      <c r="E69" s="47">
        <f>VLOOKUP(C69,Active!C$21:E$972,3,FALSE)</f>
        <v>-22421.019211431885</v>
      </c>
      <c r="F69" s="15" t="s">
        <v>102</v>
      </c>
      <c r="G69" s="13" t="str">
        <f t="shared" si="10"/>
        <v>17953.651</v>
      </c>
      <c r="H69" s="11">
        <f t="shared" si="11"/>
        <v>-32773</v>
      </c>
      <c r="I69" s="48" t="s">
        <v>114</v>
      </c>
      <c r="J69" s="49" t="s">
        <v>115</v>
      </c>
      <c r="K69" s="48">
        <v>-32773</v>
      </c>
      <c r="L69" s="48" t="s">
        <v>116</v>
      </c>
      <c r="M69" s="49" t="s">
        <v>108</v>
      </c>
      <c r="N69" s="49"/>
      <c r="O69" s="50" t="s">
        <v>109</v>
      </c>
      <c r="P69" s="50" t="s">
        <v>110</v>
      </c>
    </row>
    <row r="70" spans="1:16" ht="12.75" customHeight="1" thickBot="1" x14ac:dyDescent="0.25">
      <c r="A70" s="11" t="str">
        <f t="shared" si="6"/>
        <v> AN 205.35 </v>
      </c>
      <c r="B70" s="15" t="str">
        <f t="shared" si="7"/>
        <v>I</v>
      </c>
      <c r="C70" s="11">
        <f t="shared" si="8"/>
        <v>17974.409</v>
      </c>
      <c r="D70" s="13" t="str">
        <f t="shared" si="9"/>
        <v>vis</v>
      </c>
      <c r="E70" s="47">
        <f>VLOOKUP(C70,Active!C$21:E$972,3,FALSE)</f>
        <v>-22402.026455176529</v>
      </c>
      <c r="F70" s="15" t="s">
        <v>102</v>
      </c>
      <c r="G70" s="13" t="str">
        <f t="shared" si="10"/>
        <v>17974.409</v>
      </c>
      <c r="H70" s="11">
        <f t="shared" si="11"/>
        <v>-32754</v>
      </c>
      <c r="I70" s="48" t="s">
        <v>117</v>
      </c>
      <c r="J70" s="49" t="s">
        <v>118</v>
      </c>
      <c r="K70" s="48">
        <v>-32754</v>
      </c>
      <c r="L70" s="48" t="s">
        <v>119</v>
      </c>
      <c r="M70" s="49" t="s">
        <v>108</v>
      </c>
      <c r="N70" s="49"/>
      <c r="O70" s="50" t="s">
        <v>109</v>
      </c>
      <c r="P70" s="50" t="s">
        <v>110</v>
      </c>
    </row>
    <row r="71" spans="1:16" ht="12.75" customHeight="1" thickBot="1" x14ac:dyDescent="0.25">
      <c r="A71" s="11" t="str">
        <f t="shared" si="6"/>
        <v> AN 205.35 </v>
      </c>
      <c r="B71" s="15" t="str">
        <f t="shared" si="7"/>
        <v>I</v>
      </c>
      <c r="C71" s="11">
        <f t="shared" si="8"/>
        <v>18325.303</v>
      </c>
      <c r="D71" s="13" t="str">
        <f t="shared" si="9"/>
        <v>vis</v>
      </c>
      <c r="E71" s="47">
        <f>VLOOKUP(C71,Active!C$21:E$972,3,FALSE)</f>
        <v>-22080.972200746059</v>
      </c>
      <c r="F71" s="15" t="s">
        <v>102</v>
      </c>
      <c r="G71" s="13" t="str">
        <f t="shared" si="10"/>
        <v>18325.303</v>
      </c>
      <c r="H71" s="11">
        <f t="shared" si="11"/>
        <v>-32433</v>
      </c>
      <c r="I71" s="48" t="s">
        <v>120</v>
      </c>
      <c r="J71" s="49" t="s">
        <v>121</v>
      </c>
      <c r="K71" s="48">
        <v>-32433</v>
      </c>
      <c r="L71" s="48" t="s">
        <v>122</v>
      </c>
      <c r="M71" s="49" t="s">
        <v>108</v>
      </c>
      <c r="N71" s="49"/>
      <c r="O71" s="50" t="s">
        <v>109</v>
      </c>
      <c r="P71" s="50" t="s">
        <v>110</v>
      </c>
    </row>
    <row r="72" spans="1:16" ht="12.75" customHeight="1" thickBot="1" x14ac:dyDescent="0.25">
      <c r="A72" s="11" t="str">
        <f t="shared" si="6"/>
        <v> AN 205.35 </v>
      </c>
      <c r="B72" s="15" t="str">
        <f t="shared" si="7"/>
        <v>I</v>
      </c>
      <c r="C72" s="11">
        <f t="shared" si="8"/>
        <v>18703.421999999999</v>
      </c>
      <c r="D72" s="13" t="str">
        <f t="shared" si="9"/>
        <v>vis</v>
      </c>
      <c r="E72" s="47">
        <f>VLOOKUP(C72,Active!C$21:E$972,3,FALSE)</f>
        <v>-21735.008138576304</v>
      </c>
      <c r="F72" s="15" t="s">
        <v>102</v>
      </c>
      <c r="G72" s="13" t="str">
        <f t="shared" si="10"/>
        <v>18703.422</v>
      </c>
      <c r="H72" s="11">
        <f t="shared" si="11"/>
        <v>-32087</v>
      </c>
      <c r="I72" s="48" t="s">
        <v>123</v>
      </c>
      <c r="J72" s="49" t="s">
        <v>124</v>
      </c>
      <c r="K72" s="48">
        <v>-32087</v>
      </c>
      <c r="L72" s="48" t="s">
        <v>125</v>
      </c>
      <c r="M72" s="49" t="s">
        <v>108</v>
      </c>
      <c r="N72" s="49"/>
      <c r="O72" s="50" t="s">
        <v>109</v>
      </c>
      <c r="P72" s="50" t="s">
        <v>110</v>
      </c>
    </row>
    <row r="73" spans="1:16" ht="12.75" customHeight="1" thickBot="1" x14ac:dyDescent="0.25">
      <c r="A73" s="11" t="str">
        <f t="shared" si="6"/>
        <v> AN 205.35 </v>
      </c>
      <c r="B73" s="15" t="str">
        <f t="shared" si="7"/>
        <v>I</v>
      </c>
      <c r="C73" s="11">
        <f t="shared" si="8"/>
        <v>18715.447</v>
      </c>
      <c r="D73" s="13" t="str">
        <f t="shared" si="9"/>
        <v>vis</v>
      </c>
      <c r="E73" s="47">
        <f>VLOOKUP(C73,Active!C$21:E$972,3,FALSE)</f>
        <v>-21724.005734974282</v>
      </c>
      <c r="F73" s="15" t="s">
        <v>102</v>
      </c>
      <c r="G73" s="13" t="str">
        <f t="shared" si="10"/>
        <v>18715.447</v>
      </c>
      <c r="H73" s="11">
        <f t="shared" si="11"/>
        <v>-32076</v>
      </c>
      <c r="I73" s="48" t="s">
        <v>126</v>
      </c>
      <c r="J73" s="49" t="s">
        <v>127</v>
      </c>
      <c r="K73" s="48">
        <v>-32076</v>
      </c>
      <c r="L73" s="48" t="s">
        <v>128</v>
      </c>
      <c r="M73" s="49" t="s">
        <v>108</v>
      </c>
      <c r="N73" s="49"/>
      <c r="O73" s="50" t="s">
        <v>129</v>
      </c>
      <c r="P73" s="50" t="s">
        <v>110</v>
      </c>
    </row>
    <row r="74" spans="1:16" ht="12.75" customHeight="1" thickBot="1" x14ac:dyDescent="0.25">
      <c r="A74" s="11" t="str">
        <f t="shared" si="6"/>
        <v> AN 205.35 </v>
      </c>
      <c r="B74" s="15" t="str">
        <f t="shared" si="7"/>
        <v>I</v>
      </c>
      <c r="C74" s="11">
        <f t="shared" si="8"/>
        <v>20960.357</v>
      </c>
      <c r="D74" s="13" t="str">
        <f t="shared" si="9"/>
        <v>vis</v>
      </c>
      <c r="E74" s="47">
        <f>VLOOKUP(C74,Active!C$21:E$972,3,FALSE)</f>
        <v>-19670.00108880335</v>
      </c>
      <c r="F74" s="15" t="s">
        <v>102</v>
      </c>
      <c r="G74" s="13" t="str">
        <f t="shared" si="10"/>
        <v>20960.357</v>
      </c>
      <c r="H74" s="11">
        <f t="shared" si="11"/>
        <v>-30022</v>
      </c>
      <c r="I74" s="48" t="s">
        <v>130</v>
      </c>
      <c r="J74" s="49" t="s">
        <v>131</v>
      </c>
      <c r="K74" s="48">
        <v>-30022</v>
      </c>
      <c r="L74" s="48" t="s">
        <v>132</v>
      </c>
      <c r="M74" s="49" t="s">
        <v>108</v>
      </c>
      <c r="N74" s="49"/>
      <c r="O74" s="50" t="s">
        <v>129</v>
      </c>
      <c r="P74" s="50" t="s">
        <v>110</v>
      </c>
    </row>
    <row r="75" spans="1:16" ht="12.75" customHeight="1" thickBot="1" x14ac:dyDescent="0.25">
      <c r="A75" s="11" t="str">
        <f t="shared" ref="A75:A100" si="12">P75</f>
        <v> AN 205.35 </v>
      </c>
      <c r="B75" s="15" t="str">
        <f t="shared" ref="B75:B100" si="13">IF(H75=INT(H75),"I","II")</f>
        <v>I</v>
      </c>
      <c r="C75" s="11">
        <f t="shared" ref="C75:C100" si="14">1*G75</f>
        <v>21312.306</v>
      </c>
      <c r="D75" s="13" t="str">
        <f t="shared" ref="D75:D100" si="15">VLOOKUP(F75,I$1:J$5,2,FALSE)</f>
        <v>vis</v>
      </c>
      <c r="E75" s="47">
        <f>VLOOKUP(C75,Active!C$21:E$972,3,FALSE)</f>
        <v>-19347.981550730456</v>
      </c>
      <c r="F75" s="15" t="s">
        <v>102</v>
      </c>
      <c r="G75" s="13" t="str">
        <f t="shared" ref="G75:G100" si="16">MID(I75,3,LEN(I75)-3)</f>
        <v>21312.306</v>
      </c>
      <c r="H75" s="11">
        <f t="shared" ref="H75:H100" si="17">1*K75</f>
        <v>-29700</v>
      </c>
      <c r="I75" s="48" t="s">
        <v>133</v>
      </c>
      <c r="J75" s="49" t="s">
        <v>134</v>
      </c>
      <c r="K75" s="48">
        <v>-29700</v>
      </c>
      <c r="L75" s="48" t="s">
        <v>135</v>
      </c>
      <c r="M75" s="49" t="s">
        <v>108</v>
      </c>
      <c r="N75" s="49"/>
      <c r="O75" s="50" t="s">
        <v>129</v>
      </c>
      <c r="P75" s="50" t="s">
        <v>110</v>
      </c>
    </row>
    <row r="76" spans="1:16" ht="12.75" customHeight="1" thickBot="1" x14ac:dyDescent="0.25">
      <c r="A76" s="11" t="str">
        <f t="shared" si="12"/>
        <v> AN 217.190 </v>
      </c>
      <c r="B76" s="15" t="str">
        <f t="shared" si="13"/>
        <v>I</v>
      </c>
      <c r="C76" s="11">
        <f t="shared" si="14"/>
        <v>22784.45</v>
      </c>
      <c r="D76" s="13" t="str">
        <f t="shared" si="15"/>
        <v>vis</v>
      </c>
      <c r="E76" s="47">
        <f>VLOOKUP(C76,Active!C$21:E$972,3,FALSE)</f>
        <v>-18001.027500976717</v>
      </c>
      <c r="F76" s="15" t="s">
        <v>102</v>
      </c>
      <c r="G76" s="13" t="str">
        <f t="shared" si="16"/>
        <v>22784.450</v>
      </c>
      <c r="H76" s="11">
        <f t="shared" si="17"/>
        <v>-28353</v>
      </c>
      <c r="I76" s="48" t="s">
        <v>136</v>
      </c>
      <c r="J76" s="49" t="s">
        <v>137</v>
      </c>
      <c r="K76" s="48">
        <v>-28353</v>
      </c>
      <c r="L76" s="48" t="s">
        <v>138</v>
      </c>
      <c r="M76" s="49" t="s">
        <v>139</v>
      </c>
      <c r="N76" s="49"/>
      <c r="O76" s="50" t="s">
        <v>140</v>
      </c>
      <c r="P76" s="50" t="s">
        <v>141</v>
      </c>
    </row>
    <row r="77" spans="1:16" ht="12.75" customHeight="1" thickBot="1" x14ac:dyDescent="0.25">
      <c r="A77" s="11" t="str">
        <f t="shared" si="12"/>
        <v> AN 217.190 </v>
      </c>
      <c r="B77" s="15" t="str">
        <f t="shared" si="13"/>
        <v>I</v>
      </c>
      <c r="C77" s="11">
        <f t="shared" si="14"/>
        <v>22806.309000000001</v>
      </c>
      <c r="D77" s="13" t="str">
        <f t="shared" si="15"/>
        <v>vis</v>
      </c>
      <c r="E77" s="47">
        <f>VLOOKUP(C77,Active!C$21:E$972,3,FALSE)</f>
        <v>-17981.027372882207</v>
      </c>
      <c r="F77" s="15" t="s">
        <v>102</v>
      </c>
      <c r="G77" s="13" t="str">
        <f t="shared" si="16"/>
        <v>22806.309</v>
      </c>
      <c r="H77" s="11">
        <f t="shared" si="17"/>
        <v>-28333</v>
      </c>
      <c r="I77" s="48" t="s">
        <v>142</v>
      </c>
      <c r="J77" s="49" t="s">
        <v>143</v>
      </c>
      <c r="K77" s="48">
        <v>-28333</v>
      </c>
      <c r="L77" s="48" t="s">
        <v>138</v>
      </c>
      <c r="M77" s="49" t="s">
        <v>139</v>
      </c>
      <c r="N77" s="49"/>
      <c r="O77" s="50" t="s">
        <v>140</v>
      </c>
      <c r="P77" s="50" t="s">
        <v>141</v>
      </c>
    </row>
    <row r="78" spans="1:16" ht="12.75" customHeight="1" thickBot="1" x14ac:dyDescent="0.25">
      <c r="A78" s="11" t="str">
        <f t="shared" si="12"/>
        <v> AN 217.190 </v>
      </c>
      <c r="B78" s="15" t="str">
        <f t="shared" si="13"/>
        <v>I</v>
      </c>
      <c r="C78" s="11">
        <f t="shared" si="14"/>
        <v>22808.491999999998</v>
      </c>
      <c r="D78" s="13" t="str">
        <f t="shared" si="15"/>
        <v>vis</v>
      </c>
      <c r="E78" s="47">
        <f>VLOOKUP(C78,Active!C$21:E$972,3,FALSE)</f>
        <v>-17979.030013459073</v>
      </c>
      <c r="F78" s="15" t="s">
        <v>102</v>
      </c>
      <c r="G78" s="13" t="str">
        <f t="shared" si="16"/>
        <v>22808.492</v>
      </c>
      <c r="H78" s="11">
        <f t="shared" si="17"/>
        <v>-28331</v>
      </c>
      <c r="I78" s="48" t="s">
        <v>144</v>
      </c>
      <c r="J78" s="49" t="s">
        <v>145</v>
      </c>
      <c r="K78" s="48">
        <v>-28331</v>
      </c>
      <c r="L78" s="48" t="s">
        <v>146</v>
      </c>
      <c r="M78" s="49" t="s">
        <v>139</v>
      </c>
      <c r="N78" s="49"/>
      <c r="O78" s="50" t="s">
        <v>140</v>
      </c>
      <c r="P78" s="50" t="s">
        <v>141</v>
      </c>
    </row>
    <row r="79" spans="1:16" ht="12.75" customHeight="1" thickBot="1" x14ac:dyDescent="0.25">
      <c r="A79" s="11" t="str">
        <f t="shared" si="12"/>
        <v> AN 217.190 </v>
      </c>
      <c r="B79" s="15" t="str">
        <f t="shared" si="13"/>
        <v>I</v>
      </c>
      <c r="C79" s="11">
        <f t="shared" si="14"/>
        <v>23070.796999999999</v>
      </c>
      <c r="D79" s="13" t="str">
        <f t="shared" si="15"/>
        <v>vis</v>
      </c>
      <c r="E79" s="47">
        <f>VLOOKUP(C79,Active!C$21:E$972,3,FALSE)</f>
        <v>-17739.031221207326</v>
      </c>
      <c r="F79" s="15" t="s">
        <v>102</v>
      </c>
      <c r="G79" s="13" t="str">
        <f t="shared" si="16"/>
        <v>23070.797</v>
      </c>
      <c r="H79" s="11">
        <f t="shared" si="17"/>
        <v>-28091</v>
      </c>
      <c r="I79" s="48" t="s">
        <v>147</v>
      </c>
      <c r="J79" s="49" t="s">
        <v>148</v>
      </c>
      <c r="K79" s="48">
        <v>-28091</v>
      </c>
      <c r="L79" s="48" t="s">
        <v>149</v>
      </c>
      <c r="M79" s="49" t="s">
        <v>139</v>
      </c>
      <c r="N79" s="49"/>
      <c r="O79" s="50" t="s">
        <v>140</v>
      </c>
      <c r="P79" s="50" t="s">
        <v>141</v>
      </c>
    </row>
    <row r="80" spans="1:16" ht="12.75" customHeight="1" thickBot="1" x14ac:dyDescent="0.25">
      <c r="A80" s="11" t="str">
        <f t="shared" si="12"/>
        <v> AN 217.190 </v>
      </c>
      <c r="B80" s="15" t="str">
        <f t="shared" si="13"/>
        <v>I</v>
      </c>
      <c r="C80" s="11">
        <f t="shared" si="14"/>
        <v>23078.449000000001</v>
      </c>
      <c r="D80" s="13" t="str">
        <f t="shared" si="15"/>
        <v>vis</v>
      </c>
      <c r="E80" s="47">
        <f>VLOOKUP(C80,Active!C$21:E$972,3,FALSE)</f>
        <v>-17732.02994117717</v>
      </c>
      <c r="F80" s="15" t="s">
        <v>102</v>
      </c>
      <c r="G80" s="13" t="str">
        <f t="shared" si="16"/>
        <v>23078.449</v>
      </c>
      <c r="H80" s="11">
        <f t="shared" si="17"/>
        <v>-28084</v>
      </c>
      <c r="I80" s="48" t="s">
        <v>150</v>
      </c>
      <c r="J80" s="49" t="s">
        <v>151</v>
      </c>
      <c r="K80" s="48">
        <v>-28084</v>
      </c>
      <c r="L80" s="48" t="s">
        <v>152</v>
      </c>
      <c r="M80" s="49" t="s">
        <v>139</v>
      </c>
      <c r="N80" s="49"/>
      <c r="O80" s="50" t="s">
        <v>140</v>
      </c>
      <c r="P80" s="50" t="s">
        <v>141</v>
      </c>
    </row>
    <row r="81" spans="1:16" ht="12.75" customHeight="1" thickBot="1" x14ac:dyDescent="0.25">
      <c r="A81" s="11" t="str">
        <f t="shared" si="12"/>
        <v> AN 217.190 </v>
      </c>
      <c r="B81" s="15" t="str">
        <f t="shared" si="13"/>
        <v>I</v>
      </c>
      <c r="C81" s="11">
        <f t="shared" si="14"/>
        <v>23102.491999999998</v>
      </c>
      <c r="D81" s="13" t="str">
        <f t="shared" si="15"/>
        <v>vis</v>
      </c>
      <c r="E81" s="47">
        <f>VLOOKUP(C81,Active!C$21:E$972,3,FALSE)</f>
        <v>-17710.031538698724</v>
      </c>
      <c r="F81" s="15" t="s">
        <v>102</v>
      </c>
      <c r="G81" s="13" t="str">
        <f t="shared" si="16"/>
        <v>23102.492</v>
      </c>
      <c r="H81" s="11">
        <f t="shared" si="17"/>
        <v>-28062</v>
      </c>
      <c r="I81" s="48" t="s">
        <v>153</v>
      </c>
      <c r="J81" s="49" t="s">
        <v>154</v>
      </c>
      <c r="K81" s="48">
        <v>-28062</v>
      </c>
      <c r="L81" s="48" t="s">
        <v>155</v>
      </c>
      <c r="M81" s="49" t="s">
        <v>139</v>
      </c>
      <c r="N81" s="49"/>
      <c r="O81" s="50" t="s">
        <v>140</v>
      </c>
      <c r="P81" s="50" t="s">
        <v>141</v>
      </c>
    </row>
    <row r="82" spans="1:16" ht="12.75" customHeight="1" thickBot="1" x14ac:dyDescent="0.25">
      <c r="A82" s="11" t="str">
        <f t="shared" si="12"/>
        <v> AN 217.190 </v>
      </c>
      <c r="B82" s="15" t="str">
        <f t="shared" si="13"/>
        <v>I</v>
      </c>
      <c r="C82" s="11">
        <f t="shared" si="14"/>
        <v>23113.422999999999</v>
      </c>
      <c r="D82" s="13" t="str">
        <f t="shared" si="15"/>
        <v>vis</v>
      </c>
      <c r="E82" s="47">
        <f>VLOOKUP(C82,Active!C$21:E$972,3,FALSE)</f>
        <v>-17700.030102210272</v>
      </c>
      <c r="F82" s="15" t="s">
        <v>102</v>
      </c>
      <c r="G82" s="13" t="str">
        <f t="shared" si="16"/>
        <v>23113.423</v>
      </c>
      <c r="H82" s="11">
        <f t="shared" si="17"/>
        <v>-28052</v>
      </c>
      <c r="I82" s="48" t="s">
        <v>156</v>
      </c>
      <c r="J82" s="49" t="s">
        <v>157</v>
      </c>
      <c r="K82" s="48">
        <v>-28052</v>
      </c>
      <c r="L82" s="48" t="s">
        <v>149</v>
      </c>
      <c r="M82" s="49" t="s">
        <v>139</v>
      </c>
      <c r="N82" s="49"/>
      <c r="O82" s="50" t="s">
        <v>140</v>
      </c>
      <c r="P82" s="50" t="s">
        <v>141</v>
      </c>
    </row>
    <row r="83" spans="1:16" ht="12.75" customHeight="1" thickBot="1" x14ac:dyDescent="0.25">
      <c r="A83" s="11" t="str">
        <f t="shared" si="12"/>
        <v> AAR 14.191 </v>
      </c>
      <c r="B83" s="15" t="str">
        <f t="shared" si="13"/>
        <v>I</v>
      </c>
      <c r="C83" s="11">
        <f t="shared" si="14"/>
        <v>29334.445</v>
      </c>
      <c r="D83" s="13" t="str">
        <f t="shared" si="15"/>
        <v>vis</v>
      </c>
      <c r="E83" s="47">
        <f>VLOOKUP(C83,Active!C$21:E$972,3,FALSE)</f>
        <v>-12008.03884557566</v>
      </c>
      <c r="F83" s="15" t="s">
        <v>102</v>
      </c>
      <c r="G83" s="13" t="str">
        <f t="shared" si="16"/>
        <v>29334.445</v>
      </c>
      <c r="H83" s="11">
        <f t="shared" si="17"/>
        <v>-22360</v>
      </c>
      <c r="I83" s="48" t="s">
        <v>158</v>
      </c>
      <c r="J83" s="49" t="s">
        <v>159</v>
      </c>
      <c r="K83" s="48">
        <v>-22360</v>
      </c>
      <c r="L83" s="48" t="s">
        <v>160</v>
      </c>
      <c r="M83" s="49" t="s">
        <v>104</v>
      </c>
      <c r="N83" s="49"/>
      <c r="O83" s="50" t="s">
        <v>161</v>
      </c>
      <c r="P83" s="50" t="s">
        <v>162</v>
      </c>
    </row>
    <row r="84" spans="1:16" ht="12.75" customHeight="1" thickBot="1" x14ac:dyDescent="0.25">
      <c r="A84" s="11" t="str">
        <f t="shared" si="12"/>
        <v> AJ 56.208 </v>
      </c>
      <c r="B84" s="15" t="str">
        <f t="shared" si="13"/>
        <v>I</v>
      </c>
      <c r="C84" s="11">
        <f t="shared" si="14"/>
        <v>33393.660000000003</v>
      </c>
      <c r="D84" s="13" t="str">
        <f t="shared" si="15"/>
        <v>vis</v>
      </c>
      <c r="E84" s="47">
        <f>VLOOKUP(C84,Active!C$21:E$972,3,FALSE)</f>
        <v>-8294.0162478738548</v>
      </c>
      <c r="F84" s="15" t="s">
        <v>102</v>
      </c>
      <c r="G84" s="13" t="str">
        <f t="shared" si="16"/>
        <v>33393.660</v>
      </c>
      <c r="H84" s="11">
        <f t="shared" si="17"/>
        <v>-18646</v>
      </c>
      <c r="I84" s="48" t="s">
        <v>163</v>
      </c>
      <c r="J84" s="49" t="s">
        <v>164</v>
      </c>
      <c r="K84" s="48">
        <v>-18646</v>
      </c>
      <c r="L84" s="48" t="s">
        <v>165</v>
      </c>
      <c r="M84" s="49" t="s">
        <v>104</v>
      </c>
      <c r="N84" s="49"/>
      <c r="O84" s="50" t="s">
        <v>166</v>
      </c>
      <c r="P84" s="50" t="s">
        <v>167</v>
      </c>
    </row>
    <row r="85" spans="1:16" ht="12.75" customHeight="1" thickBot="1" x14ac:dyDescent="0.25">
      <c r="A85" s="11" t="str">
        <f t="shared" si="12"/>
        <v> AJ 56.208 </v>
      </c>
      <c r="B85" s="15" t="str">
        <f t="shared" si="13"/>
        <v>I</v>
      </c>
      <c r="C85" s="11">
        <f t="shared" si="14"/>
        <v>33664.713000000003</v>
      </c>
      <c r="D85" s="13" t="str">
        <f t="shared" si="15"/>
        <v>vis</v>
      </c>
      <c r="E85" s="47">
        <f>VLOOKUP(C85,Active!C$21:E$972,3,FALSE)</f>
        <v>-8046.0133785567914</v>
      </c>
      <c r="F85" s="15" t="s">
        <v>102</v>
      </c>
      <c r="G85" s="13" t="str">
        <f t="shared" si="16"/>
        <v>33664.713</v>
      </c>
      <c r="H85" s="11">
        <f t="shared" si="17"/>
        <v>-18398</v>
      </c>
      <c r="I85" s="48" t="s">
        <v>168</v>
      </c>
      <c r="J85" s="49" t="s">
        <v>169</v>
      </c>
      <c r="K85" s="48">
        <v>-18398</v>
      </c>
      <c r="L85" s="48" t="s">
        <v>170</v>
      </c>
      <c r="M85" s="49" t="s">
        <v>104</v>
      </c>
      <c r="N85" s="49"/>
      <c r="O85" s="50" t="s">
        <v>166</v>
      </c>
      <c r="P85" s="50" t="s">
        <v>167</v>
      </c>
    </row>
    <row r="86" spans="1:16" ht="12.75" customHeight="1" thickBot="1" x14ac:dyDescent="0.25">
      <c r="A86" s="11" t="str">
        <f t="shared" si="12"/>
        <v> AJ 56.208 </v>
      </c>
      <c r="B86" s="15" t="str">
        <f t="shared" si="13"/>
        <v>I</v>
      </c>
      <c r="C86" s="11">
        <f t="shared" si="14"/>
        <v>33710.616999999998</v>
      </c>
      <c r="D86" s="13" t="str">
        <f t="shared" si="15"/>
        <v>vis</v>
      </c>
      <c r="E86" s="47">
        <f>VLOOKUP(C86,Active!C$21:E$972,3,FALSE)</f>
        <v>-8004.0130180622418</v>
      </c>
      <c r="F86" s="15" t="s">
        <v>102</v>
      </c>
      <c r="G86" s="13" t="str">
        <f t="shared" si="16"/>
        <v>33710.617</v>
      </c>
      <c r="H86" s="11">
        <f t="shared" si="17"/>
        <v>-18356</v>
      </c>
      <c r="I86" s="48" t="s">
        <v>171</v>
      </c>
      <c r="J86" s="49" t="s">
        <v>172</v>
      </c>
      <c r="K86" s="48">
        <v>-18356</v>
      </c>
      <c r="L86" s="48" t="s">
        <v>170</v>
      </c>
      <c r="M86" s="49" t="s">
        <v>104</v>
      </c>
      <c r="N86" s="49"/>
      <c r="O86" s="50" t="s">
        <v>166</v>
      </c>
      <c r="P86" s="50" t="s">
        <v>167</v>
      </c>
    </row>
    <row r="87" spans="1:16" ht="12.75" customHeight="1" thickBot="1" x14ac:dyDescent="0.25">
      <c r="A87" s="11" t="str">
        <f t="shared" si="12"/>
        <v> AJ 56.208 </v>
      </c>
      <c r="B87" s="15" t="str">
        <f t="shared" si="13"/>
        <v>I</v>
      </c>
      <c r="C87" s="11">
        <f t="shared" si="14"/>
        <v>33770.728999999999</v>
      </c>
      <c r="D87" s="13" t="str">
        <f t="shared" si="15"/>
        <v>vis</v>
      </c>
      <c r="E87" s="47">
        <f>VLOOKUP(C87,Active!C$21:E$972,3,FALSE)</f>
        <v>-7949.0128945425331</v>
      </c>
      <c r="F87" s="15" t="s">
        <v>102</v>
      </c>
      <c r="G87" s="13" t="str">
        <f t="shared" si="16"/>
        <v>33770.729</v>
      </c>
      <c r="H87" s="11">
        <f t="shared" si="17"/>
        <v>-18301</v>
      </c>
      <c r="I87" s="48" t="s">
        <v>173</v>
      </c>
      <c r="J87" s="49" t="s">
        <v>174</v>
      </c>
      <c r="K87" s="48">
        <v>-18301</v>
      </c>
      <c r="L87" s="48" t="s">
        <v>165</v>
      </c>
      <c r="M87" s="49" t="s">
        <v>104</v>
      </c>
      <c r="N87" s="49"/>
      <c r="O87" s="50" t="s">
        <v>166</v>
      </c>
      <c r="P87" s="50" t="s">
        <v>167</v>
      </c>
    </row>
    <row r="88" spans="1:16" ht="12.75" customHeight="1" thickBot="1" x14ac:dyDescent="0.25">
      <c r="A88" s="11" t="str">
        <f t="shared" si="12"/>
        <v> AJ 56.208 </v>
      </c>
      <c r="B88" s="15" t="str">
        <f t="shared" si="13"/>
        <v>I</v>
      </c>
      <c r="C88" s="11">
        <f t="shared" si="14"/>
        <v>33793.682999999997</v>
      </c>
      <c r="D88" s="13" t="str">
        <f t="shared" si="15"/>
        <v>vis</v>
      </c>
      <c r="E88" s="47">
        <f>VLOOKUP(C88,Active!C$21:E$972,3,FALSE)</f>
        <v>-7928.0108843736607</v>
      </c>
      <c r="F88" s="15" t="s">
        <v>102</v>
      </c>
      <c r="G88" s="13" t="str">
        <f t="shared" si="16"/>
        <v>33793.683</v>
      </c>
      <c r="H88" s="11">
        <f t="shared" si="17"/>
        <v>-18280</v>
      </c>
      <c r="I88" s="48" t="s">
        <v>175</v>
      </c>
      <c r="J88" s="49" t="s">
        <v>176</v>
      </c>
      <c r="K88" s="48">
        <v>-18280</v>
      </c>
      <c r="L88" s="48" t="s">
        <v>177</v>
      </c>
      <c r="M88" s="49" t="s">
        <v>104</v>
      </c>
      <c r="N88" s="49"/>
      <c r="O88" s="50" t="s">
        <v>166</v>
      </c>
      <c r="P88" s="50" t="s">
        <v>167</v>
      </c>
    </row>
    <row r="89" spans="1:16" ht="12.75" customHeight="1" thickBot="1" x14ac:dyDescent="0.25">
      <c r="A89" s="11" t="str">
        <f t="shared" si="12"/>
        <v> AJ 59.455 </v>
      </c>
      <c r="B89" s="15" t="str">
        <f t="shared" si="13"/>
        <v>I</v>
      </c>
      <c r="C89" s="11">
        <f t="shared" si="14"/>
        <v>34040.686999999998</v>
      </c>
      <c r="D89" s="13" t="str">
        <f t="shared" si="15"/>
        <v>vis</v>
      </c>
      <c r="E89" s="47">
        <f>VLOOKUP(C89,Active!C$21:E$972,3,FALSE)</f>
        <v>-7702.0119072998323</v>
      </c>
      <c r="F89" s="15" t="s">
        <v>102</v>
      </c>
      <c r="G89" s="13" t="str">
        <f t="shared" si="16"/>
        <v>34040.687</v>
      </c>
      <c r="H89" s="11">
        <f t="shared" si="17"/>
        <v>-18054</v>
      </c>
      <c r="I89" s="48" t="s">
        <v>178</v>
      </c>
      <c r="J89" s="49" t="s">
        <v>179</v>
      </c>
      <c r="K89" s="48">
        <v>-18054</v>
      </c>
      <c r="L89" s="48" t="s">
        <v>180</v>
      </c>
      <c r="M89" s="49" t="s">
        <v>104</v>
      </c>
      <c r="N89" s="49"/>
      <c r="O89" s="50" t="s">
        <v>166</v>
      </c>
      <c r="P89" s="50" t="s">
        <v>181</v>
      </c>
    </row>
    <row r="90" spans="1:16" ht="12.75" customHeight="1" thickBot="1" x14ac:dyDescent="0.25">
      <c r="A90" s="11" t="str">
        <f t="shared" si="12"/>
        <v> AJ 59.455 </v>
      </c>
      <c r="B90" s="15" t="str">
        <f t="shared" si="13"/>
        <v>I</v>
      </c>
      <c r="C90" s="11">
        <f t="shared" si="14"/>
        <v>34372.942999999999</v>
      </c>
      <c r="D90" s="13" t="str">
        <f t="shared" si="15"/>
        <v>vis</v>
      </c>
      <c r="E90" s="47">
        <f>VLOOKUP(C90,Active!C$21:E$972,3,FALSE)</f>
        <v>-7398.010692231891</v>
      </c>
      <c r="F90" s="15" t="s">
        <v>102</v>
      </c>
      <c r="G90" s="13" t="str">
        <f t="shared" si="16"/>
        <v>34372.943</v>
      </c>
      <c r="H90" s="11">
        <f t="shared" si="17"/>
        <v>-17750</v>
      </c>
      <c r="I90" s="48" t="s">
        <v>182</v>
      </c>
      <c r="J90" s="49" t="s">
        <v>183</v>
      </c>
      <c r="K90" s="48">
        <v>-17750</v>
      </c>
      <c r="L90" s="48" t="s">
        <v>184</v>
      </c>
      <c r="M90" s="49" t="s">
        <v>104</v>
      </c>
      <c r="N90" s="49"/>
      <c r="O90" s="50" t="s">
        <v>166</v>
      </c>
      <c r="P90" s="50" t="s">
        <v>181</v>
      </c>
    </row>
    <row r="91" spans="1:16" ht="12.75" customHeight="1" thickBot="1" x14ac:dyDescent="0.25">
      <c r="A91" s="11" t="str">
        <f t="shared" si="12"/>
        <v> AJ 59.455 </v>
      </c>
      <c r="B91" s="15" t="str">
        <f t="shared" si="13"/>
        <v>I</v>
      </c>
      <c r="C91" s="11">
        <f t="shared" si="14"/>
        <v>34430.870000000003</v>
      </c>
      <c r="D91" s="13" t="str">
        <f t="shared" si="15"/>
        <v>vis</v>
      </c>
      <c r="E91" s="47">
        <f>VLOOKUP(C91,Active!C$21:E$972,3,FALSE)</f>
        <v>-7345.0097580569127</v>
      </c>
      <c r="F91" s="15" t="s">
        <v>102</v>
      </c>
      <c r="G91" s="13" t="str">
        <f t="shared" si="16"/>
        <v>34430.870</v>
      </c>
      <c r="H91" s="11">
        <f t="shared" si="17"/>
        <v>-17697</v>
      </c>
      <c r="I91" s="48" t="s">
        <v>185</v>
      </c>
      <c r="J91" s="49" t="s">
        <v>186</v>
      </c>
      <c r="K91" s="48">
        <v>-17697</v>
      </c>
      <c r="L91" s="48" t="s">
        <v>180</v>
      </c>
      <c r="M91" s="49" t="s">
        <v>104</v>
      </c>
      <c r="N91" s="49"/>
      <c r="O91" s="50" t="s">
        <v>166</v>
      </c>
      <c r="P91" s="50" t="s">
        <v>181</v>
      </c>
    </row>
    <row r="92" spans="1:16" ht="12.75" customHeight="1" thickBot="1" x14ac:dyDescent="0.25">
      <c r="A92" s="11" t="str">
        <f t="shared" si="12"/>
        <v> AJ 64.260 </v>
      </c>
      <c r="B92" s="15" t="str">
        <f t="shared" si="13"/>
        <v>I</v>
      </c>
      <c r="C92" s="11">
        <f t="shared" si="14"/>
        <v>35158.777999999998</v>
      </c>
      <c r="D92" s="13" t="str">
        <f t="shared" si="15"/>
        <v>vis</v>
      </c>
      <c r="E92" s="47">
        <f>VLOOKUP(C92,Active!C$21:E$972,3,FALSE)</f>
        <v>-6679.0024731390386</v>
      </c>
      <c r="F92" s="15" t="s">
        <v>102</v>
      </c>
      <c r="G92" s="13" t="str">
        <f t="shared" si="16"/>
        <v>35158.778</v>
      </c>
      <c r="H92" s="11">
        <f t="shared" si="17"/>
        <v>-17031</v>
      </c>
      <c r="I92" s="48" t="s">
        <v>187</v>
      </c>
      <c r="J92" s="49" t="s">
        <v>188</v>
      </c>
      <c r="K92" s="48">
        <v>-17031</v>
      </c>
      <c r="L92" s="48" t="s">
        <v>170</v>
      </c>
      <c r="M92" s="49" t="s">
        <v>104</v>
      </c>
      <c r="N92" s="49"/>
      <c r="O92" s="50" t="s">
        <v>166</v>
      </c>
      <c r="P92" s="50" t="s">
        <v>189</v>
      </c>
    </row>
    <row r="93" spans="1:16" ht="12.75" customHeight="1" thickBot="1" x14ac:dyDescent="0.25">
      <c r="A93" s="11" t="str">
        <f t="shared" si="12"/>
        <v> AJ 64.260 </v>
      </c>
      <c r="B93" s="15" t="str">
        <f t="shared" si="13"/>
        <v>I</v>
      </c>
      <c r="C93" s="11">
        <f t="shared" si="14"/>
        <v>35168.616000000002</v>
      </c>
      <c r="D93" s="13" t="str">
        <f t="shared" si="15"/>
        <v>vis</v>
      </c>
      <c r="E93" s="47">
        <f>VLOOKUP(C93,Active!C$21:E$972,3,FALSE)</f>
        <v>-6670.0010888033476</v>
      </c>
      <c r="F93" s="15" t="s">
        <v>102</v>
      </c>
      <c r="G93" s="13" t="str">
        <f t="shared" si="16"/>
        <v>35168.616</v>
      </c>
      <c r="H93" s="11">
        <f t="shared" si="17"/>
        <v>-17022</v>
      </c>
      <c r="I93" s="48" t="s">
        <v>190</v>
      </c>
      <c r="J93" s="49" t="s">
        <v>191</v>
      </c>
      <c r="K93" s="48">
        <v>-17022</v>
      </c>
      <c r="L93" s="48" t="s">
        <v>177</v>
      </c>
      <c r="M93" s="49" t="s">
        <v>104</v>
      </c>
      <c r="N93" s="49"/>
      <c r="O93" s="50" t="s">
        <v>166</v>
      </c>
      <c r="P93" s="50" t="s">
        <v>189</v>
      </c>
    </row>
    <row r="94" spans="1:16" ht="12.75" customHeight="1" thickBot="1" x14ac:dyDescent="0.25">
      <c r="A94" s="11" t="str">
        <f t="shared" si="12"/>
        <v> AJ 64.260 </v>
      </c>
      <c r="B94" s="15" t="str">
        <f t="shared" si="13"/>
        <v>I</v>
      </c>
      <c r="C94" s="11">
        <f t="shared" si="14"/>
        <v>35251.680999999997</v>
      </c>
      <c r="D94" s="13" t="str">
        <f t="shared" si="15"/>
        <v>vis</v>
      </c>
      <c r="E94" s="47">
        <f>VLOOKUP(C94,Active!C$21:E$972,3,FALSE)</f>
        <v>-6593.9998700755687</v>
      </c>
      <c r="F94" s="15" t="s">
        <v>102</v>
      </c>
      <c r="G94" s="13" t="str">
        <f t="shared" si="16"/>
        <v>35251.681</v>
      </c>
      <c r="H94" s="11">
        <f t="shared" si="17"/>
        <v>-16946</v>
      </c>
      <c r="I94" s="48" t="s">
        <v>192</v>
      </c>
      <c r="J94" s="49" t="s">
        <v>193</v>
      </c>
      <c r="K94" s="48">
        <v>-16946</v>
      </c>
      <c r="L94" s="48" t="s">
        <v>194</v>
      </c>
      <c r="M94" s="49" t="s">
        <v>104</v>
      </c>
      <c r="N94" s="49"/>
      <c r="O94" s="50" t="s">
        <v>166</v>
      </c>
      <c r="P94" s="50" t="s">
        <v>189</v>
      </c>
    </row>
    <row r="95" spans="1:16" ht="12.75" customHeight="1" thickBot="1" x14ac:dyDescent="0.25">
      <c r="A95" s="11" t="str">
        <f t="shared" si="12"/>
        <v> AJ 64.260 </v>
      </c>
      <c r="B95" s="15" t="str">
        <f t="shared" si="13"/>
        <v>I</v>
      </c>
      <c r="C95" s="11">
        <f t="shared" si="14"/>
        <v>35533.660000000003</v>
      </c>
      <c r="D95" s="13" t="str">
        <f t="shared" si="15"/>
        <v>vis</v>
      </c>
      <c r="E95" s="47">
        <f>VLOOKUP(C95,Active!C$21:E$972,3,FALSE)</f>
        <v>-6336.0001390740372</v>
      </c>
      <c r="F95" s="15" t="s">
        <v>102</v>
      </c>
      <c r="G95" s="13" t="str">
        <f t="shared" si="16"/>
        <v>35533.660</v>
      </c>
      <c r="H95" s="11">
        <f t="shared" si="17"/>
        <v>-16688</v>
      </c>
      <c r="I95" s="48" t="s">
        <v>195</v>
      </c>
      <c r="J95" s="49" t="s">
        <v>196</v>
      </c>
      <c r="K95" s="48">
        <v>-16688</v>
      </c>
      <c r="L95" s="48" t="s">
        <v>170</v>
      </c>
      <c r="M95" s="49" t="s">
        <v>104</v>
      </c>
      <c r="N95" s="49"/>
      <c r="O95" s="50" t="s">
        <v>166</v>
      </c>
      <c r="P95" s="50" t="s">
        <v>189</v>
      </c>
    </row>
    <row r="96" spans="1:16" ht="12.75" customHeight="1" thickBot="1" x14ac:dyDescent="0.25">
      <c r="A96" s="11" t="str">
        <f t="shared" si="12"/>
        <v> AJ 64.260 </v>
      </c>
      <c r="B96" s="15" t="str">
        <f t="shared" si="13"/>
        <v>I</v>
      </c>
      <c r="C96" s="11">
        <f t="shared" si="14"/>
        <v>35934.775000000001</v>
      </c>
      <c r="D96" s="13" t="str">
        <f t="shared" si="15"/>
        <v>vis</v>
      </c>
      <c r="E96" s="47">
        <f>VLOOKUP(C96,Active!C$21:E$972,3,FALSE)</f>
        <v>-5968.9956383818708</v>
      </c>
      <c r="F96" s="15" t="s">
        <v>102</v>
      </c>
      <c r="G96" s="13" t="str">
        <f t="shared" si="16"/>
        <v>35934.775</v>
      </c>
      <c r="H96" s="11">
        <f t="shared" si="17"/>
        <v>-16321</v>
      </c>
      <c r="I96" s="48" t="s">
        <v>197</v>
      </c>
      <c r="J96" s="49" t="s">
        <v>198</v>
      </c>
      <c r="K96" s="48">
        <v>-16321</v>
      </c>
      <c r="L96" s="48" t="s">
        <v>177</v>
      </c>
      <c r="M96" s="49" t="s">
        <v>104</v>
      </c>
      <c r="N96" s="49"/>
      <c r="O96" s="50" t="s">
        <v>166</v>
      </c>
      <c r="P96" s="50" t="s">
        <v>189</v>
      </c>
    </row>
    <row r="97" spans="1:16" ht="12.75" customHeight="1" thickBot="1" x14ac:dyDescent="0.25">
      <c r="A97" s="11" t="str">
        <f t="shared" si="12"/>
        <v> AJ 64.260 </v>
      </c>
      <c r="B97" s="15" t="str">
        <f t="shared" si="13"/>
        <v>I</v>
      </c>
      <c r="C97" s="11">
        <f t="shared" si="14"/>
        <v>36309.650999999998</v>
      </c>
      <c r="D97" s="13" t="str">
        <f t="shared" si="15"/>
        <v>vis</v>
      </c>
      <c r="E97" s="47">
        <f>VLOOKUP(C97,Active!C$21:E$972,3,FALSE)</f>
        <v>-5625.9987940816682</v>
      </c>
      <c r="F97" s="15" t="s">
        <v>102</v>
      </c>
      <c r="G97" s="13" t="str">
        <f t="shared" si="16"/>
        <v>36309.651</v>
      </c>
      <c r="H97" s="11">
        <f t="shared" si="17"/>
        <v>-15978</v>
      </c>
      <c r="I97" s="48" t="s">
        <v>199</v>
      </c>
      <c r="J97" s="49" t="s">
        <v>200</v>
      </c>
      <c r="K97" s="48">
        <v>-15978</v>
      </c>
      <c r="L97" s="48" t="s">
        <v>201</v>
      </c>
      <c r="M97" s="49" t="s">
        <v>104</v>
      </c>
      <c r="N97" s="49"/>
      <c r="O97" s="50" t="s">
        <v>166</v>
      </c>
      <c r="P97" s="50" t="s">
        <v>189</v>
      </c>
    </row>
    <row r="98" spans="1:16" ht="12.75" customHeight="1" thickBot="1" x14ac:dyDescent="0.25">
      <c r="A98" s="11" t="str">
        <f t="shared" si="12"/>
        <v> AJ 64.260 </v>
      </c>
      <c r="B98" s="15" t="str">
        <f t="shared" si="13"/>
        <v>I</v>
      </c>
      <c r="C98" s="11">
        <f t="shared" si="14"/>
        <v>36628.790999999997</v>
      </c>
      <c r="D98" s="13" t="str">
        <f t="shared" si="15"/>
        <v>vis</v>
      </c>
      <c r="E98" s="47">
        <f>VLOOKUP(C98,Active!C$21:E$972,3,FALSE)</f>
        <v>-5333.9982048469146</v>
      </c>
      <c r="F98" s="15" t="s">
        <v>102</v>
      </c>
      <c r="G98" s="13" t="str">
        <f t="shared" si="16"/>
        <v>36628.791</v>
      </c>
      <c r="H98" s="11">
        <f t="shared" si="17"/>
        <v>-15686</v>
      </c>
      <c r="I98" s="48" t="s">
        <v>202</v>
      </c>
      <c r="J98" s="49" t="s">
        <v>203</v>
      </c>
      <c r="K98" s="48">
        <v>-15686</v>
      </c>
      <c r="L98" s="48" t="s">
        <v>204</v>
      </c>
      <c r="M98" s="49" t="s">
        <v>104</v>
      </c>
      <c r="N98" s="49"/>
      <c r="O98" s="50" t="s">
        <v>166</v>
      </c>
      <c r="P98" s="50" t="s">
        <v>189</v>
      </c>
    </row>
    <row r="99" spans="1:16" ht="12.75" customHeight="1" thickBot="1" x14ac:dyDescent="0.25">
      <c r="A99" s="11" t="str">
        <f t="shared" si="12"/>
        <v> BBS 127 </v>
      </c>
      <c r="B99" s="15" t="str">
        <f t="shared" si="13"/>
        <v>I</v>
      </c>
      <c r="C99" s="11">
        <f t="shared" si="14"/>
        <v>52264.482000000004</v>
      </c>
      <c r="D99" s="13" t="str">
        <f t="shared" si="15"/>
        <v>vis</v>
      </c>
      <c r="E99" s="47">
        <f>VLOOKUP(C99,Active!C$21:E$972,3,FALSE)</f>
        <v>8972.0461176840927</v>
      </c>
      <c r="F99" s="15" t="s">
        <v>102</v>
      </c>
      <c r="G99" s="13" t="str">
        <f t="shared" si="16"/>
        <v>52264.482</v>
      </c>
      <c r="H99" s="11">
        <f t="shared" si="17"/>
        <v>-1380</v>
      </c>
      <c r="I99" s="48" t="s">
        <v>360</v>
      </c>
      <c r="J99" s="49" t="s">
        <v>361</v>
      </c>
      <c r="K99" s="48">
        <v>-1380</v>
      </c>
      <c r="L99" s="48" t="s">
        <v>362</v>
      </c>
      <c r="M99" s="49" t="s">
        <v>139</v>
      </c>
      <c r="N99" s="49"/>
      <c r="O99" s="50" t="s">
        <v>208</v>
      </c>
      <c r="P99" s="50" t="s">
        <v>363</v>
      </c>
    </row>
    <row r="100" spans="1:16" ht="12.75" customHeight="1" thickBot="1" x14ac:dyDescent="0.25">
      <c r="A100" s="11" t="str">
        <f t="shared" si="12"/>
        <v>OEJV 0137 </v>
      </c>
      <c r="B100" s="15" t="str">
        <f t="shared" si="13"/>
        <v>II</v>
      </c>
      <c r="C100" s="11">
        <f t="shared" si="14"/>
        <v>55314.354500000001</v>
      </c>
      <c r="D100" s="13" t="str">
        <f t="shared" si="15"/>
        <v>vis</v>
      </c>
      <c r="E100" s="47" t="e">
        <f>VLOOKUP(C100,Active!C$21:E$972,3,FALSE)</f>
        <v>#N/A</v>
      </c>
      <c r="F100" s="15" t="s">
        <v>102</v>
      </c>
      <c r="G100" s="13" t="str">
        <f t="shared" si="16"/>
        <v>55314.3545</v>
      </c>
      <c r="H100" s="11">
        <f t="shared" si="17"/>
        <v>1410.5</v>
      </c>
      <c r="I100" s="48" t="s">
        <v>400</v>
      </c>
      <c r="J100" s="49" t="s">
        <v>401</v>
      </c>
      <c r="K100" s="48" t="s">
        <v>402</v>
      </c>
      <c r="L100" s="48" t="s">
        <v>403</v>
      </c>
      <c r="M100" s="49" t="s">
        <v>374</v>
      </c>
      <c r="N100" s="49" t="s">
        <v>95</v>
      </c>
      <c r="O100" s="50" t="s">
        <v>404</v>
      </c>
      <c r="P100" s="51" t="s">
        <v>405</v>
      </c>
    </row>
    <row r="101" spans="1:16" x14ac:dyDescent="0.2">
      <c r="B101" s="15"/>
      <c r="F101" s="15"/>
    </row>
    <row r="102" spans="1:16" x14ac:dyDescent="0.2">
      <c r="B102" s="15"/>
      <c r="F102" s="15"/>
    </row>
    <row r="103" spans="1:16" x14ac:dyDescent="0.2">
      <c r="B103" s="15"/>
      <c r="F103" s="15"/>
    </row>
    <row r="104" spans="1:16" x14ac:dyDescent="0.2">
      <c r="B104" s="15"/>
      <c r="F104" s="15"/>
    </row>
    <row r="105" spans="1:16" x14ac:dyDescent="0.2">
      <c r="B105" s="15"/>
      <c r="F105" s="15"/>
    </row>
    <row r="106" spans="1:16" x14ac:dyDescent="0.2">
      <c r="B106" s="15"/>
      <c r="F106" s="15"/>
    </row>
    <row r="107" spans="1:16" x14ac:dyDescent="0.2">
      <c r="B107" s="15"/>
      <c r="F107" s="15"/>
    </row>
    <row r="108" spans="1:16" x14ac:dyDescent="0.2">
      <c r="B108" s="15"/>
      <c r="F108" s="15"/>
    </row>
    <row r="109" spans="1:16" x14ac:dyDescent="0.2">
      <c r="B109" s="15"/>
      <c r="F109" s="15"/>
    </row>
    <row r="110" spans="1:16" x14ac:dyDescent="0.2">
      <c r="B110" s="15"/>
      <c r="F110" s="15"/>
    </row>
    <row r="111" spans="1:16" x14ac:dyDescent="0.2">
      <c r="B111" s="15"/>
      <c r="F111" s="15"/>
    </row>
    <row r="112" spans="1:1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</sheetData>
  <phoneticPr fontId="7" type="noConversion"/>
  <hyperlinks>
    <hyperlink ref="P52" r:id="rId1" display="http://www.konkoly.hu/cgi-bin/IBVS?4888"/>
    <hyperlink ref="P53" r:id="rId2" display="http://www.konkoly.hu/cgi-bin/IBVS?5263"/>
    <hyperlink ref="P54" r:id="rId3" display="http://www.konkoly.hu/cgi-bin/IBVS?5263"/>
    <hyperlink ref="P55" r:id="rId4" display="http://www.bav-astro.de/sfs/BAVM_link.php?BAVMnr=173"/>
    <hyperlink ref="P56" r:id="rId5" display="http://www.bav-astro.de/sfs/BAVM_link.php?BAVMnr=186"/>
    <hyperlink ref="P57" r:id="rId6" display="http://var.astro.cz/oejv/issues/oejv0116.pdf"/>
    <hyperlink ref="P58" r:id="rId7" display="http://www.bav-astro.de/sfs/BAVM_link.php?BAVMnr=201"/>
    <hyperlink ref="P59" r:id="rId8" display="http://www.konkoly.hu/cgi-bin/IBVS?5924"/>
    <hyperlink ref="P60" r:id="rId9" display="http://www.konkoly.hu/cgi-bin/IBVS?5988"/>
    <hyperlink ref="P100" r:id="rId10" display="http://var.astro.cz/oejv/issues/oejv0137.pdf"/>
    <hyperlink ref="P61" r:id="rId11" display="http://www.konkoly.hu/cgi-bin/IBVS?5988"/>
    <hyperlink ref="P62" r:id="rId12" display="http://var.astro.cz/oejv/issues/oejv0142.pdf"/>
    <hyperlink ref="P63" r:id="rId13" display="http://www.bav-astro.de/sfs/BAVM_link.php?BAVMnr=220"/>
    <hyperlink ref="P64" r:id="rId14" display="http://www.konkoly.hu/cgi-bin/IBVS?5992"/>
    <hyperlink ref="P65" r:id="rId15" display="http://www.bav-astro.de/sfs/BAVM_link.php?BAVMnr=238"/>
    <hyperlink ref="P66" r:id="rId16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2024-01-29T04:30:19Z</dcterms:modified>
</cp:coreProperties>
</file>