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ACE985B-B98F-4B24-B45D-4B20BCF192E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111" i="1" l="1"/>
  <c r="F16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8" i="1"/>
  <c r="Q49" i="1"/>
  <c r="Q51" i="1"/>
  <c r="Q53" i="1"/>
  <c r="Q54" i="1"/>
  <c r="Q56" i="1"/>
  <c r="Q57" i="1"/>
  <c r="Q58" i="1"/>
  <c r="Q59" i="1"/>
  <c r="Q60" i="1"/>
  <c r="Q62" i="1"/>
  <c r="Q63" i="1"/>
  <c r="Q64" i="1"/>
  <c r="Q65" i="1"/>
  <c r="Q67" i="1"/>
  <c r="Q68" i="1"/>
  <c r="Q69" i="1"/>
  <c r="Q70" i="1"/>
  <c r="Q71" i="1"/>
  <c r="Q72" i="1"/>
  <c r="Q73" i="1"/>
  <c r="Q75" i="1"/>
  <c r="Q77" i="1"/>
  <c r="Q80" i="1"/>
  <c r="Q81" i="1"/>
  <c r="Q82" i="1"/>
  <c r="Q83" i="1"/>
  <c r="Q85" i="1"/>
  <c r="Q86" i="1"/>
  <c r="Q87" i="1"/>
  <c r="Q88" i="1"/>
  <c r="Q90" i="1"/>
  <c r="Q91" i="1"/>
  <c r="Q93" i="1"/>
  <c r="Q94" i="1"/>
  <c r="Q95" i="1"/>
  <c r="Q97" i="1"/>
  <c r="Q98" i="1"/>
  <c r="Q100" i="1"/>
  <c r="Q101" i="1"/>
  <c r="Q103" i="1"/>
  <c r="Q104" i="1"/>
  <c r="Q105" i="1"/>
  <c r="Q107" i="1"/>
  <c r="Q109" i="1"/>
  <c r="Q114" i="1"/>
  <c r="Q116" i="1"/>
  <c r="Q126" i="1"/>
  <c r="Q127" i="1"/>
  <c r="Q128" i="1"/>
  <c r="Q129" i="1"/>
  <c r="G112" i="2"/>
  <c r="C112" i="2"/>
  <c r="G111" i="2"/>
  <c r="C111" i="2"/>
  <c r="G110" i="2"/>
  <c r="C110" i="2"/>
  <c r="G109" i="2"/>
  <c r="C109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108" i="2"/>
  <c r="C108" i="2"/>
  <c r="G107" i="2"/>
  <c r="C107" i="2"/>
  <c r="G28" i="2"/>
  <c r="C28" i="2"/>
  <c r="G27" i="2"/>
  <c r="C27" i="2"/>
  <c r="G106" i="2"/>
  <c r="C106" i="2"/>
  <c r="G26" i="2"/>
  <c r="C26" i="2"/>
  <c r="G105" i="2"/>
  <c r="C105" i="2"/>
  <c r="G104" i="2"/>
  <c r="C104" i="2"/>
  <c r="G103" i="2"/>
  <c r="C103" i="2"/>
  <c r="G102" i="2"/>
  <c r="C102" i="2"/>
  <c r="G25" i="2"/>
  <c r="C25" i="2"/>
  <c r="G101" i="2"/>
  <c r="C101" i="2"/>
  <c r="G100" i="2"/>
  <c r="C100" i="2"/>
  <c r="G24" i="2"/>
  <c r="C24" i="2"/>
  <c r="G99" i="2"/>
  <c r="C99" i="2"/>
  <c r="G98" i="2"/>
  <c r="C98" i="2"/>
  <c r="G23" i="2"/>
  <c r="C23" i="2"/>
  <c r="G97" i="2"/>
  <c r="C97" i="2"/>
  <c r="G96" i="2"/>
  <c r="C96" i="2"/>
  <c r="G95" i="2"/>
  <c r="C95" i="2"/>
  <c r="G22" i="2"/>
  <c r="C22" i="2"/>
  <c r="G94" i="2"/>
  <c r="C94" i="2"/>
  <c r="G93" i="2"/>
  <c r="C93" i="2"/>
  <c r="G21" i="2"/>
  <c r="C21" i="2"/>
  <c r="G92" i="2"/>
  <c r="C92" i="2"/>
  <c r="G91" i="2"/>
  <c r="C91" i="2"/>
  <c r="G90" i="2"/>
  <c r="C90" i="2"/>
  <c r="G89" i="2"/>
  <c r="C89" i="2"/>
  <c r="G20" i="2"/>
  <c r="C20" i="2"/>
  <c r="G88" i="2"/>
  <c r="C88" i="2"/>
  <c r="G87" i="2"/>
  <c r="C87" i="2"/>
  <c r="G86" i="2"/>
  <c r="C86" i="2"/>
  <c r="G85" i="2"/>
  <c r="C85" i="2"/>
  <c r="G19" i="2"/>
  <c r="C19" i="2"/>
  <c r="G84" i="2"/>
  <c r="C84" i="2"/>
  <c r="G18" i="2"/>
  <c r="C18" i="2"/>
  <c r="G83" i="2"/>
  <c r="C83" i="2"/>
  <c r="G17" i="2"/>
  <c r="C17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16" i="2"/>
  <c r="C16" i="2"/>
  <c r="G75" i="2"/>
  <c r="C75" i="2"/>
  <c r="G74" i="2"/>
  <c r="C74" i="2"/>
  <c r="G73" i="2"/>
  <c r="C73" i="2"/>
  <c r="G72" i="2"/>
  <c r="C72" i="2"/>
  <c r="G15" i="2"/>
  <c r="C15" i="2"/>
  <c r="G71" i="2"/>
  <c r="C71" i="2"/>
  <c r="G70" i="2"/>
  <c r="C70" i="2"/>
  <c r="G69" i="2"/>
  <c r="C69" i="2"/>
  <c r="G68" i="2"/>
  <c r="C68" i="2"/>
  <c r="G67" i="2"/>
  <c r="C67" i="2"/>
  <c r="G14" i="2"/>
  <c r="C14" i="2"/>
  <c r="G66" i="2"/>
  <c r="C66" i="2"/>
  <c r="G65" i="2"/>
  <c r="C65" i="2"/>
  <c r="G13" i="2"/>
  <c r="C13" i="2"/>
  <c r="G64" i="2"/>
  <c r="C64" i="2"/>
  <c r="G12" i="2"/>
  <c r="C12" i="2"/>
  <c r="G63" i="2"/>
  <c r="C63" i="2"/>
  <c r="G62" i="2"/>
  <c r="C62" i="2"/>
  <c r="G11" i="2"/>
  <c r="C11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H112" i="2"/>
  <c r="D112" i="2"/>
  <c r="B112" i="2"/>
  <c r="A112" i="2"/>
  <c r="H111" i="2"/>
  <c r="B111" i="2"/>
  <c r="D111" i="2"/>
  <c r="A111" i="2"/>
  <c r="H110" i="2"/>
  <c r="D110" i="2"/>
  <c r="B110" i="2"/>
  <c r="A110" i="2"/>
  <c r="H109" i="2"/>
  <c r="B109" i="2"/>
  <c r="D109" i="2"/>
  <c r="A109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108" i="2"/>
  <c r="B108" i="2"/>
  <c r="D108" i="2"/>
  <c r="A108" i="2"/>
  <c r="H107" i="2"/>
  <c r="D107" i="2"/>
  <c r="B107" i="2"/>
  <c r="A107" i="2"/>
  <c r="H28" i="2"/>
  <c r="B28" i="2"/>
  <c r="D28" i="2"/>
  <c r="A28" i="2"/>
  <c r="H27" i="2"/>
  <c r="D27" i="2"/>
  <c r="B27" i="2"/>
  <c r="A27" i="2"/>
  <c r="H106" i="2"/>
  <c r="B106" i="2"/>
  <c r="D106" i="2"/>
  <c r="A106" i="2"/>
  <c r="H26" i="2"/>
  <c r="D26" i="2"/>
  <c r="B26" i="2"/>
  <c r="A2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25" i="2"/>
  <c r="B25" i="2"/>
  <c r="D25" i="2"/>
  <c r="A25" i="2"/>
  <c r="H101" i="2"/>
  <c r="D101" i="2"/>
  <c r="B101" i="2"/>
  <c r="A101" i="2"/>
  <c r="H100" i="2"/>
  <c r="B100" i="2"/>
  <c r="D100" i="2"/>
  <c r="A100" i="2"/>
  <c r="H24" i="2"/>
  <c r="D24" i="2"/>
  <c r="B24" i="2"/>
  <c r="A24" i="2"/>
  <c r="H99" i="2"/>
  <c r="B99" i="2"/>
  <c r="D99" i="2"/>
  <c r="A99" i="2"/>
  <c r="H98" i="2"/>
  <c r="D98" i="2"/>
  <c r="B98" i="2"/>
  <c r="A98" i="2"/>
  <c r="H23" i="2"/>
  <c r="B23" i="2"/>
  <c r="D23" i="2"/>
  <c r="A23" i="2"/>
  <c r="H97" i="2"/>
  <c r="D97" i="2"/>
  <c r="B97" i="2"/>
  <c r="A97" i="2"/>
  <c r="H96" i="2"/>
  <c r="B96" i="2"/>
  <c r="D96" i="2"/>
  <c r="A96" i="2"/>
  <c r="H95" i="2"/>
  <c r="F95" i="2"/>
  <c r="D95" i="2"/>
  <c r="B95" i="2"/>
  <c r="A95" i="2"/>
  <c r="H22" i="2"/>
  <c r="B22" i="2"/>
  <c r="F22" i="2"/>
  <c r="D22" i="2"/>
  <c r="A22" i="2"/>
  <c r="H94" i="2"/>
  <c r="F94" i="2"/>
  <c r="D94" i="2"/>
  <c r="B94" i="2"/>
  <c r="A94" i="2"/>
  <c r="H93" i="2"/>
  <c r="F93" i="2"/>
  <c r="D93" i="2"/>
  <c r="B93" i="2"/>
  <c r="A93" i="2"/>
  <c r="H21" i="2"/>
  <c r="B21" i="2"/>
  <c r="F21" i="2"/>
  <c r="D21" i="2"/>
  <c r="A21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20" i="2"/>
  <c r="B20" i="2"/>
  <c r="D20" i="2"/>
  <c r="A20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19" i="2"/>
  <c r="B19" i="2"/>
  <c r="D19" i="2"/>
  <c r="A19" i="2"/>
  <c r="H84" i="2"/>
  <c r="B84" i="2"/>
  <c r="D84" i="2"/>
  <c r="A84" i="2"/>
  <c r="H18" i="2"/>
  <c r="B18" i="2"/>
  <c r="D18" i="2"/>
  <c r="A18" i="2"/>
  <c r="H83" i="2"/>
  <c r="B83" i="2"/>
  <c r="D83" i="2"/>
  <c r="A83" i="2"/>
  <c r="H17" i="2"/>
  <c r="B17" i="2"/>
  <c r="D17" i="2"/>
  <c r="A17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16" i="2"/>
  <c r="B16" i="2"/>
  <c r="D16" i="2"/>
  <c r="A1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15" i="2"/>
  <c r="B15" i="2"/>
  <c r="D15" i="2"/>
  <c r="A15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14" i="2"/>
  <c r="B14" i="2"/>
  <c r="D14" i="2"/>
  <c r="A14" i="2"/>
  <c r="H66" i="2"/>
  <c r="B66" i="2"/>
  <c r="D66" i="2"/>
  <c r="A66" i="2"/>
  <c r="H65" i="2"/>
  <c r="B65" i="2"/>
  <c r="D65" i="2"/>
  <c r="A65" i="2"/>
  <c r="H13" i="2"/>
  <c r="B13" i="2"/>
  <c r="D13" i="2"/>
  <c r="A13" i="2"/>
  <c r="H64" i="2"/>
  <c r="B64" i="2"/>
  <c r="D64" i="2"/>
  <c r="A64" i="2"/>
  <c r="H12" i="2"/>
  <c r="B12" i="2"/>
  <c r="D12" i="2"/>
  <c r="A12" i="2"/>
  <c r="H63" i="2"/>
  <c r="B63" i="2"/>
  <c r="D63" i="2"/>
  <c r="A63" i="2"/>
  <c r="H62" i="2"/>
  <c r="B62" i="2"/>
  <c r="D62" i="2"/>
  <c r="A62" i="2"/>
  <c r="H11" i="2"/>
  <c r="B11" i="2"/>
  <c r="D11" i="2"/>
  <c r="A11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C17" i="1"/>
  <c r="Q47" i="1"/>
  <c r="Q50" i="1"/>
  <c r="Q52" i="1"/>
  <c r="Q55" i="1"/>
  <c r="Q61" i="1"/>
  <c r="Q66" i="1"/>
  <c r="Q74" i="1"/>
  <c r="Q76" i="1"/>
  <c r="Q78" i="1"/>
  <c r="Q79" i="1"/>
  <c r="Q84" i="1"/>
  <c r="Q89" i="1"/>
  <c r="Q92" i="1"/>
  <c r="Q96" i="1"/>
  <c r="Q99" i="1"/>
  <c r="Q102" i="1"/>
  <c r="Q106" i="1"/>
  <c r="Q108" i="1"/>
  <c r="Q110" i="1"/>
  <c r="Q112" i="1"/>
  <c r="Q113" i="1"/>
  <c r="Q115" i="1"/>
  <c r="Q117" i="1"/>
  <c r="Q118" i="1"/>
  <c r="Q119" i="1"/>
  <c r="Q120" i="1"/>
  <c r="Q121" i="1"/>
  <c r="Q122" i="1"/>
  <c r="Q123" i="1"/>
  <c r="Q124" i="1"/>
  <c r="Q125" i="1"/>
  <c r="C7" i="1"/>
  <c r="C8" i="1"/>
  <c r="Q111" i="1"/>
  <c r="E37" i="2"/>
  <c r="E68" i="2"/>
  <c r="E62" i="2"/>
  <c r="E44" i="2"/>
  <c r="E57" i="2"/>
  <c r="E47" i="2"/>
  <c r="E53" i="2"/>
  <c r="E19" i="2"/>
  <c r="E105" i="2"/>
  <c r="E26" i="1"/>
  <c r="F26" i="1"/>
  <c r="E34" i="1"/>
  <c r="F34" i="1"/>
  <c r="G34" i="1"/>
  <c r="H34" i="1"/>
  <c r="E42" i="1"/>
  <c r="F42" i="1"/>
  <c r="E50" i="1"/>
  <c r="F50" i="1"/>
  <c r="G50" i="1"/>
  <c r="H50" i="1"/>
  <c r="E58" i="1"/>
  <c r="F58" i="1"/>
  <c r="E66" i="1"/>
  <c r="F66" i="1"/>
  <c r="G66" i="1"/>
  <c r="H66" i="1"/>
  <c r="E74" i="1"/>
  <c r="F74" i="1"/>
  <c r="E82" i="1"/>
  <c r="F82" i="1"/>
  <c r="G82" i="1"/>
  <c r="I82" i="1"/>
  <c r="E90" i="1"/>
  <c r="F90" i="1"/>
  <c r="E98" i="1"/>
  <c r="F98" i="1"/>
  <c r="G98" i="1"/>
  <c r="I98" i="1"/>
  <c r="E106" i="1"/>
  <c r="F106" i="1"/>
  <c r="E119" i="1"/>
  <c r="F119" i="1"/>
  <c r="G119" i="1"/>
  <c r="I119" i="1"/>
  <c r="E127" i="1"/>
  <c r="F127" i="1"/>
  <c r="E21" i="1"/>
  <c r="F21" i="1"/>
  <c r="G21" i="1"/>
  <c r="E29" i="1"/>
  <c r="F29" i="1"/>
  <c r="G31" i="1"/>
  <c r="H31" i="1"/>
  <c r="E37" i="1"/>
  <c r="F37" i="1"/>
  <c r="G37" i="1"/>
  <c r="H37" i="1"/>
  <c r="E45" i="1"/>
  <c r="F45" i="1"/>
  <c r="G47" i="1"/>
  <c r="E53" i="1"/>
  <c r="F53" i="1"/>
  <c r="G53" i="1"/>
  <c r="H53" i="1"/>
  <c r="E61" i="1"/>
  <c r="F61" i="1"/>
  <c r="G63" i="1"/>
  <c r="H63" i="1"/>
  <c r="E69" i="1"/>
  <c r="F69" i="1"/>
  <c r="G69" i="1"/>
  <c r="H69" i="1"/>
  <c r="E77" i="1"/>
  <c r="F77" i="1"/>
  <c r="G79" i="1"/>
  <c r="I79" i="1"/>
  <c r="E85" i="1"/>
  <c r="F85" i="1"/>
  <c r="G85" i="1"/>
  <c r="I85" i="1"/>
  <c r="E93" i="1"/>
  <c r="F93" i="1"/>
  <c r="G95" i="1"/>
  <c r="I95" i="1"/>
  <c r="E101" i="1"/>
  <c r="F101" i="1"/>
  <c r="G101" i="1"/>
  <c r="I101" i="1"/>
  <c r="E109" i="1"/>
  <c r="F109" i="1"/>
  <c r="E114" i="1"/>
  <c r="F114" i="1"/>
  <c r="G114" i="1"/>
  <c r="I114" i="1"/>
  <c r="G116" i="1"/>
  <c r="I116" i="1"/>
  <c r="E122" i="1"/>
  <c r="F122" i="1"/>
  <c r="E24" i="1"/>
  <c r="F24" i="1"/>
  <c r="G26" i="1"/>
  <c r="H26" i="1"/>
  <c r="E32" i="1"/>
  <c r="F32" i="1"/>
  <c r="E40" i="1"/>
  <c r="F40" i="1"/>
  <c r="G42" i="1"/>
  <c r="H42" i="1"/>
  <c r="E48" i="1"/>
  <c r="F48" i="1"/>
  <c r="E56" i="1"/>
  <c r="F56" i="1"/>
  <c r="G58" i="1"/>
  <c r="H58" i="1"/>
  <c r="E64" i="1"/>
  <c r="E72" i="1"/>
  <c r="G74" i="1"/>
  <c r="E80" i="1"/>
  <c r="F80" i="1"/>
  <c r="E88" i="1"/>
  <c r="F88" i="1"/>
  <c r="G90" i="1"/>
  <c r="I90" i="1"/>
  <c r="E96" i="1"/>
  <c r="F96" i="1"/>
  <c r="E104" i="1"/>
  <c r="F104" i="1"/>
  <c r="G106" i="1"/>
  <c r="I106" i="1"/>
  <c r="E117" i="1"/>
  <c r="F117" i="1"/>
  <c r="E125" i="1"/>
  <c r="F125" i="1"/>
  <c r="G127" i="1"/>
  <c r="I127" i="1"/>
  <c r="E27" i="1"/>
  <c r="G29" i="1"/>
  <c r="H29" i="1"/>
  <c r="E35" i="1"/>
  <c r="E43" i="1"/>
  <c r="G45" i="1"/>
  <c r="H45" i="1"/>
  <c r="E51" i="1"/>
  <c r="E59" i="1"/>
  <c r="F59" i="1"/>
  <c r="G61" i="1"/>
  <c r="H61" i="1"/>
  <c r="E67" i="1"/>
  <c r="F67" i="1"/>
  <c r="E75" i="1"/>
  <c r="F75" i="1"/>
  <c r="G77" i="1"/>
  <c r="I77" i="1"/>
  <c r="E83" i="1"/>
  <c r="F83" i="1"/>
  <c r="E91" i="1"/>
  <c r="F91" i="1"/>
  <c r="G93" i="1"/>
  <c r="I93" i="1"/>
  <c r="E99" i="1"/>
  <c r="F99" i="1"/>
  <c r="E107" i="1"/>
  <c r="F107" i="1"/>
  <c r="G109" i="1"/>
  <c r="I109" i="1"/>
  <c r="E112" i="1"/>
  <c r="F112" i="1"/>
  <c r="G112" i="1"/>
  <c r="I112" i="1"/>
  <c r="E120" i="1"/>
  <c r="F120" i="1"/>
  <c r="G122" i="1"/>
  <c r="I122" i="1"/>
  <c r="E128" i="1"/>
  <c r="F128" i="1"/>
  <c r="G128" i="1"/>
  <c r="I128" i="1"/>
  <c r="E22" i="1"/>
  <c r="F22" i="1"/>
  <c r="G24" i="1"/>
  <c r="H24" i="1"/>
  <c r="E30" i="1"/>
  <c r="F30" i="1"/>
  <c r="G30" i="1"/>
  <c r="H30" i="1"/>
  <c r="G32" i="1"/>
  <c r="H32" i="1"/>
  <c r="E38" i="1"/>
  <c r="F38" i="1"/>
  <c r="G40" i="1"/>
  <c r="H40" i="1"/>
  <c r="E46" i="1"/>
  <c r="F46" i="1"/>
  <c r="G46" i="1"/>
  <c r="H46" i="1"/>
  <c r="G48" i="1"/>
  <c r="H48" i="1"/>
  <c r="E54" i="1"/>
  <c r="F54" i="1"/>
  <c r="G56" i="1"/>
  <c r="H56" i="1"/>
  <c r="E62" i="1"/>
  <c r="F62" i="1"/>
  <c r="G62" i="1"/>
  <c r="H62" i="1"/>
  <c r="E70" i="1"/>
  <c r="F70" i="1"/>
  <c r="E78" i="1"/>
  <c r="F78" i="1"/>
  <c r="G78" i="1"/>
  <c r="I78" i="1"/>
  <c r="G80" i="1"/>
  <c r="I80" i="1"/>
  <c r="E86" i="1"/>
  <c r="F86" i="1"/>
  <c r="G88" i="1"/>
  <c r="I88" i="1"/>
  <c r="E94" i="1"/>
  <c r="F94" i="1"/>
  <c r="G94" i="1"/>
  <c r="I94" i="1"/>
  <c r="G96" i="1"/>
  <c r="I96" i="1"/>
  <c r="E102" i="1"/>
  <c r="F102" i="1"/>
  <c r="G104" i="1"/>
  <c r="I104" i="1"/>
  <c r="E110" i="1"/>
  <c r="F110" i="1"/>
  <c r="G110" i="1"/>
  <c r="I110" i="1"/>
  <c r="E115" i="1"/>
  <c r="F115" i="1"/>
  <c r="G117" i="1"/>
  <c r="I117" i="1"/>
  <c r="E123" i="1"/>
  <c r="F123" i="1"/>
  <c r="G123" i="1"/>
  <c r="G125" i="1"/>
  <c r="I125" i="1"/>
  <c r="E25" i="1"/>
  <c r="F25" i="1"/>
  <c r="E33" i="1"/>
  <c r="F33" i="1"/>
  <c r="E41" i="1"/>
  <c r="F41" i="1"/>
  <c r="E49" i="1"/>
  <c r="F49" i="1"/>
  <c r="E57" i="1"/>
  <c r="F57" i="1"/>
  <c r="G59" i="1"/>
  <c r="H59" i="1"/>
  <c r="E65" i="1"/>
  <c r="F65" i="1"/>
  <c r="G67" i="1"/>
  <c r="H67" i="1"/>
  <c r="E73" i="1"/>
  <c r="F73" i="1"/>
  <c r="G75" i="1"/>
  <c r="E81" i="1"/>
  <c r="G83" i="1"/>
  <c r="I83" i="1"/>
  <c r="E89" i="1"/>
  <c r="G91" i="1"/>
  <c r="I91" i="1"/>
  <c r="E97" i="1"/>
  <c r="F97" i="1"/>
  <c r="G99" i="1"/>
  <c r="I99" i="1"/>
  <c r="E105" i="1"/>
  <c r="F105" i="1"/>
  <c r="G107" i="1"/>
  <c r="I107" i="1"/>
  <c r="E118" i="1"/>
  <c r="F118" i="1"/>
  <c r="G118" i="1"/>
  <c r="I118" i="1"/>
  <c r="G120" i="1"/>
  <c r="I120" i="1"/>
  <c r="E126" i="1"/>
  <c r="F126" i="1"/>
  <c r="G22" i="1"/>
  <c r="H22" i="1"/>
  <c r="E28" i="1"/>
  <c r="F28" i="1"/>
  <c r="G28" i="1"/>
  <c r="H28" i="1"/>
  <c r="E36" i="1"/>
  <c r="F36" i="1"/>
  <c r="G36" i="1"/>
  <c r="H36" i="1"/>
  <c r="G38" i="1"/>
  <c r="H38" i="1"/>
  <c r="E44" i="1"/>
  <c r="F44" i="1"/>
  <c r="G44" i="1"/>
  <c r="H44" i="1"/>
  <c r="E52" i="1"/>
  <c r="F52" i="1"/>
  <c r="G52" i="1"/>
  <c r="H52" i="1"/>
  <c r="G54" i="1"/>
  <c r="H54" i="1"/>
  <c r="E60" i="1"/>
  <c r="F60" i="1"/>
  <c r="G60" i="1"/>
  <c r="H60" i="1"/>
  <c r="E68" i="1"/>
  <c r="F68" i="1"/>
  <c r="G68" i="1"/>
  <c r="H68" i="1"/>
  <c r="G70" i="1"/>
  <c r="H70" i="1"/>
  <c r="E76" i="1"/>
  <c r="F76" i="1"/>
  <c r="G76" i="1"/>
  <c r="I76" i="1"/>
  <c r="E84" i="1"/>
  <c r="F84" i="1"/>
  <c r="G84" i="1"/>
  <c r="I84" i="1"/>
  <c r="G86" i="1"/>
  <c r="I86" i="1"/>
  <c r="E92" i="1"/>
  <c r="F92" i="1"/>
  <c r="G92" i="1"/>
  <c r="I92" i="1"/>
  <c r="E100" i="1"/>
  <c r="F100" i="1"/>
  <c r="G100" i="1"/>
  <c r="I100" i="1"/>
  <c r="G102" i="1"/>
  <c r="I102" i="1"/>
  <c r="E108" i="1"/>
  <c r="F108" i="1"/>
  <c r="G108" i="1"/>
  <c r="I108" i="1"/>
  <c r="E113" i="1"/>
  <c r="F113" i="1"/>
  <c r="G113" i="1"/>
  <c r="I113" i="1"/>
  <c r="G115" i="1"/>
  <c r="I115" i="1"/>
  <c r="E121" i="1"/>
  <c r="F121" i="1"/>
  <c r="G121" i="1"/>
  <c r="I121" i="1"/>
  <c r="E129" i="1"/>
  <c r="F129" i="1"/>
  <c r="G129" i="1"/>
  <c r="I129" i="1"/>
  <c r="E23" i="1"/>
  <c r="F23" i="1"/>
  <c r="G23" i="1"/>
  <c r="H23" i="1"/>
  <c r="G25" i="1"/>
  <c r="H25" i="1"/>
  <c r="E31" i="1"/>
  <c r="F31" i="1"/>
  <c r="G33" i="1"/>
  <c r="H33" i="1"/>
  <c r="E39" i="1"/>
  <c r="F39" i="1"/>
  <c r="G39" i="1"/>
  <c r="H39" i="1"/>
  <c r="G41" i="1"/>
  <c r="H41" i="1"/>
  <c r="E47" i="1"/>
  <c r="F47" i="1"/>
  <c r="G49" i="1"/>
  <c r="H49" i="1"/>
  <c r="E55" i="1"/>
  <c r="F55" i="1"/>
  <c r="G55" i="1"/>
  <c r="H55" i="1"/>
  <c r="G57" i="1"/>
  <c r="H57" i="1"/>
  <c r="E63" i="1"/>
  <c r="F63" i="1"/>
  <c r="G65" i="1"/>
  <c r="H65" i="1"/>
  <c r="E71" i="1"/>
  <c r="F71" i="1"/>
  <c r="G71" i="1"/>
  <c r="H71" i="1"/>
  <c r="G73" i="1"/>
  <c r="H73" i="1"/>
  <c r="E79" i="1"/>
  <c r="F79" i="1"/>
  <c r="E87" i="1"/>
  <c r="F87" i="1"/>
  <c r="G87" i="1"/>
  <c r="I87" i="1"/>
  <c r="E95" i="1"/>
  <c r="F95" i="1"/>
  <c r="G97" i="1"/>
  <c r="I97" i="1"/>
  <c r="E103" i="1"/>
  <c r="F103" i="1"/>
  <c r="G103" i="1"/>
  <c r="I103" i="1"/>
  <c r="G105" i="1"/>
  <c r="I105" i="1"/>
  <c r="E116" i="1"/>
  <c r="F116" i="1"/>
  <c r="E124" i="1"/>
  <c r="F124" i="1"/>
  <c r="G124" i="1"/>
  <c r="G126" i="1"/>
  <c r="I126" i="1"/>
  <c r="E15" i="2"/>
  <c r="E82" i="2"/>
  <c r="E89" i="2"/>
  <c r="E97" i="2"/>
  <c r="E26" i="2"/>
  <c r="E108" i="2"/>
  <c r="E79" i="2"/>
  <c r="E17" i="2"/>
  <c r="E85" i="2"/>
  <c r="E93" i="2"/>
  <c r="E25" i="2"/>
  <c r="E106" i="2"/>
  <c r="E35" i="2"/>
  <c r="E66" i="2"/>
  <c r="E83" i="2"/>
  <c r="E90" i="2"/>
  <c r="E94" i="2"/>
  <c r="E23" i="2"/>
  <c r="E30" i="2"/>
  <c r="E109" i="2"/>
  <c r="E69" i="2"/>
  <c r="E16" i="2"/>
  <c r="E18" i="2"/>
  <c r="E22" i="2"/>
  <c r="E31" i="2"/>
  <c r="E110" i="2"/>
  <c r="E95" i="2"/>
  <c r="E99" i="2"/>
  <c r="E32" i="2"/>
  <c r="E111" i="2"/>
  <c r="E77" i="2"/>
  <c r="E84" i="2"/>
  <c r="E87" i="2"/>
  <c r="E24" i="2"/>
  <c r="E103" i="2"/>
  <c r="E33" i="2"/>
  <c r="F17" i="1"/>
  <c r="E71" i="2"/>
  <c r="E92" i="2"/>
  <c r="E96" i="2"/>
  <c r="E104" i="2"/>
  <c r="E107" i="2"/>
  <c r="E111" i="1"/>
  <c r="F111" i="1"/>
  <c r="G111" i="1"/>
  <c r="I111" i="1"/>
  <c r="H21" i="1"/>
  <c r="I124" i="1"/>
  <c r="N124" i="1"/>
  <c r="I123" i="1"/>
  <c r="N123" i="1"/>
  <c r="E112" i="2"/>
  <c r="E102" i="2"/>
  <c r="E27" i="2"/>
  <c r="E29" i="2"/>
  <c r="I75" i="1"/>
  <c r="H74" i="1"/>
  <c r="F43" i="1"/>
  <c r="G43" i="1"/>
  <c r="H43" i="1"/>
  <c r="E58" i="2"/>
  <c r="E101" i="2"/>
  <c r="E75" i="2"/>
  <c r="E61" i="2"/>
  <c r="E11" i="2"/>
  <c r="E41" i="2"/>
  <c r="E100" i="2"/>
  <c r="E28" i="2"/>
  <c r="E98" i="2"/>
  <c r="E20" i="2"/>
  <c r="E52" i="2"/>
  <c r="E70" i="2"/>
  <c r="E49" i="2"/>
  <c r="E67" i="2"/>
  <c r="F35" i="1"/>
  <c r="G35" i="1"/>
  <c r="H35" i="1"/>
  <c r="E50" i="2"/>
  <c r="E65" i="2"/>
  <c r="E12" i="2"/>
  <c r="F72" i="1"/>
  <c r="G72" i="1"/>
  <c r="H72" i="1"/>
  <c r="E81" i="2"/>
  <c r="H47" i="1"/>
  <c r="N47" i="1"/>
  <c r="E78" i="2"/>
  <c r="E51" i="2"/>
  <c r="E13" i="2"/>
  <c r="E59" i="2"/>
  <c r="E91" i="2"/>
  <c r="F27" i="1"/>
  <c r="G27" i="1"/>
  <c r="E42" i="2"/>
  <c r="E80" i="2"/>
  <c r="E46" i="2"/>
  <c r="E45" i="2"/>
  <c r="E43" i="2"/>
  <c r="E54" i="2"/>
  <c r="E88" i="2"/>
  <c r="E76" i="2"/>
  <c r="E72" i="2"/>
  <c r="E21" i="2"/>
  <c r="F89" i="1"/>
  <c r="G89" i="1"/>
  <c r="I89" i="1"/>
  <c r="F64" i="1"/>
  <c r="G64" i="1"/>
  <c r="H64" i="1"/>
  <c r="E74" i="2"/>
  <c r="E14" i="2"/>
  <c r="E40" i="2"/>
  <c r="E56" i="2"/>
  <c r="E60" i="2"/>
  <c r="E48" i="2"/>
  <c r="F51" i="1"/>
  <c r="G51" i="1"/>
  <c r="H51" i="1"/>
  <c r="E64" i="2"/>
  <c r="E34" i="2"/>
  <c r="E38" i="2"/>
  <c r="E55" i="2"/>
  <c r="E36" i="2"/>
  <c r="F81" i="1"/>
  <c r="G81" i="1"/>
  <c r="I81" i="1"/>
  <c r="E86" i="2"/>
  <c r="E39" i="2"/>
  <c r="E73" i="2"/>
  <c r="E63" i="2"/>
  <c r="H27" i="1"/>
  <c r="C11" i="1"/>
  <c r="C12" i="1"/>
  <c r="C16" i="1" l="1"/>
  <c r="D18" i="1" s="1"/>
  <c r="O41" i="1"/>
  <c r="O28" i="1"/>
  <c r="O73" i="1"/>
  <c r="O103" i="1"/>
  <c r="O60" i="1"/>
  <c r="O82" i="1"/>
  <c r="O32" i="1"/>
  <c r="O35" i="1"/>
  <c r="O116" i="1"/>
  <c r="O63" i="1"/>
  <c r="O102" i="1"/>
  <c r="O66" i="1"/>
  <c r="O92" i="1"/>
  <c r="O121" i="1"/>
  <c r="O40" i="1"/>
  <c r="O96" i="1"/>
  <c r="O50" i="1"/>
  <c r="O84" i="1"/>
  <c r="O80" i="1"/>
  <c r="O36" i="1"/>
  <c r="O23" i="1"/>
  <c r="O109" i="1"/>
  <c r="O65" i="1"/>
  <c r="O87" i="1"/>
  <c r="O43" i="1"/>
  <c r="O68" i="1"/>
  <c r="O119" i="1"/>
  <c r="O85" i="1"/>
  <c r="O127" i="1"/>
  <c r="O93" i="1"/>
  <c r="O77" i="1"/>
  <c r="O72" i="1"/>
  <c r="O108" i="1"/>
  <c r="O49" i="1"/>
  <c r="O53" i="1"/>
  <c r="O90" i="1"/>
  <c r="O48" i="1"/>
  <c r="O39" i="1"/>
  <c r="O26" i="1"/>
  <c r="O21" i="1"/>
  <c r="O98" i="1"/>
  <c r="O57" i="1"/>
  <c r="O83" i="1"/>
  <c r="O30" i="1"/>
  <c r="O61" i="1"/>
  <c r="O55" i="1"/>
  <c r="O120" i="1"/>
  <c r="O79" i="1"/>
  <c r="C15" i="1"/>
  <c r="O64" i="1"/>
  <c r="O71" i="1"/>
  <c r="O117" i="1"/>
  <c r="O95" i="1"/>
  <c r="O54" i="1"/>
  <c r="O81" i="1"/>
  <c r="O34" i="1"/>
  <c r="O29" i="1"/>
  <c r="O104" i="1"/>
  <c r="O62" i="1"/>
  <c r="O88" i="1"/>
  <c r="O38" i="1"/>
  <c r="O106" i="1"/>
  <c r="O89" i="1"/>
  <c r="O124" i="1"/>
  <c r="O115" i="1"/>
  <c r="O107" i="1"/>
  <c r="O45" i="1"/>
  <c r="O100" i="1"/>
  <c r="O47" i="1"/>
  <c r="O101" i="1"/>
  <c r="O59" i="1"/>
  <c r="O86" i="1"/>
  <c r="O42" i="1"/>
  <c r="O37" i="1"/>
  <c r="O114" i="1"/>
  <c r="O67" i="1"/>
  <c r="O94" i="1"/>
  <c r="O46" i="1"/>
  <c r="O74" i="1"/>
  <c r="O118" i="1"/>
  <c r="O99" i="1"/>
  <c r="O52" i="1"/>
  <c r="O25" i="1"/>
  <c r="O128" i="1"/>
  <c r="O113" i="1"/>
  <c r="O33" i="1"/>
  <c r="O126" i="1"/>
  <c r="O69" i="1"/>
  <c r="O97" i="1"/>
  <c r="O56" i="1"/>
  <c r="O75" i="1"/>
  <c r="O24" i="1"/>
  <c r="O27" i="1"/>
  <c r="O105" i="1"/>
  <c r="O58" i="1"/>
  <c r="O76" i="1"/>
  <c r="O123" i="1"/>
  <c r="O78" i="1"/>
  <c r="O110" i="1"/>
  <c r="O129" i="1"/>
  <c r="O112" i="1"/>
  <c r="O125" i="1"/>
  <c r="O44" i="1"/>
  <c r="O31" i="1"/>
  <c r="O70" i="1"/>
  <c r="O51" i="1"/>
  <c r="O22" i="1"/>
  <c r="O122" i="1"/>
  <c r="O111" i="1"/>
  <c r="O91" i="1"/>
  <c r="F18" i="1" l="1"/>
  <c r="F19" i="1" s="1"/>
  <c r="C18" i="1"/>
</calcChain>
</file>

<file path=xl/sharedStrings.xml><?xml version="1.0" encoding="utf-8"?>
<sst xmlns="http://schemas.openxmlformats.org/spreadsheetml/2006/main" count="1098" uniqueCount="351">
  <si>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</si>
  <si>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</si>
  <si>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</si>
  <si>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</si>
  <si>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</si>
  <si>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</si>
  <si>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</si>
  <si>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</si>
  <si>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</si>
  <si>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</si>
  <si>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</si>
  <si>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</si>
  <si>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</si>
  <si>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</si>
  <si>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</si>
  <si>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</si>
  <si>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</si>
  <si>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</si>
  <si>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</si>
  <si>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</si>
  <si>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</si>
  <si>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</si>
  <si>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</si>
  <si>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</si>
  <si>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</si>
  <si>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</si>
  <si>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</si>
  <si>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</si>
  <si>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</si>
  <si>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</t>
  </si>
  <si>
    <t>AA 37,375</t>
  </si>
  <si>
    <t>K</t>
  </si>
  <si>
    <t>phe</t>
  </si>
  <si>
    <t>BAAVSS 58,11</t>
  </si>
  <si>
    <t>M. KURPINSKA</t>
  </si>
  <si>
    <t>M. WINIARSKI</t>
  </si>
  <si>
    <t>BAAVSS 60,15</t>
  </si>
  <si>
    <t>BAAVSS 63,19</t>
  </si>
  <si>
    <t>phe       22</t>
  </si>
  <si>
    <t>Diethelm R</t>
  </si>
  <si>
    <t>BBSAG Bull.100</t>
  </si>
  <si>
    <t>B</t>
  </si>
  <si>
    <t>phe       14</t>
  </si>
  <si>
    <t>BBSAG Bull.101</t>
  </si>
  <si>
    <t>BAV-M 93</t>
  </si>
  <si>
    <t>phe       26</t>
  </si>
  <si>
    <t>BBSAG Bull.108</t>
  </si>
  <si>
    <t>II</t>
  </si>
  <si>
    <t># of data points:</t>
  </si>
  <si>
    <t>UU Cnc / GSC 01376-02083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</si>
  <si>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</si>
  <si>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</si>
  <si>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</si>
  <si>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</si>
  <si>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</si>
  <si>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</si>
  <si>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</si>
  <si>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</si>
  <si>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</si>
  <si>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</si>
  <si>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</si>
  <si>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</si>
  <si>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2425594 </t>
  </si>
  <si>
    <t> 13.12.1928 12:00 </t>
  </si>
  <si>
    <t> -5 </t>
  </si>
  <si>
    <t>P </t>
  </si>
  <si>
    <t> H.Huth </t>
  </si>
  <si>
    <t> MVS 744 </t>
  </si>
  <si>
    <t>2425692 </t>
  </si>
  <si>
    <t> 21.03.1929 12:00 </t>
  </si>
  <si>
    <t> -4 </t>
  </si>
  <si>
    <t>2425986 </t>
  </si>
  <si>
    <t> 09.01.1930 12:00 </t>
  </si>
  <si>
    <t> -0 </t>
  </si>
  <si>
    <t>2426084 </t>
  </si>
  <si>
    <t> 17.04.1930 12:00 </t>
  </si>
  <si>
    <t>  1 </t>
  </si>
  <si>
    <t>2426276 </t>
  </si>
  <si>
    <t> 26.10.1930 12:00 </t>
  </si>
  <si>
    <t>2426374 </t>
  </si>
  <si>
    <t> 01.02.1931 12:00 </t>
  </si>
  <si>
    <t>2426664 </t>
  </si>
  <si>
    <t> 18.11.1931 12:00 </t>
  </si>
  <si>
    <t>2426762 </t>
  </si>
  <si>
    <t> 24.02.1932 12:00 </t>
  </si>
  <si>
    <t>  2 </t>
  </si>
  <si>
    <t>2427052 </t>
  </si>
  <si>
    <t> 10.12.1932 12:00 </t>
  </si>
  <si>
    <t>2427436 </t>
  </si>
  <si>
    <t> 29.12.1933 12:00 </t>
  </si>
  <si>
    <t>2427534 </t>
  </si>
  <si>
    <t> 06.04.1934 12:00 </t>
  </si>
  <si>
    <t>2428500 </t>
  </si>
  <si>
    <t> 27.11.1936 12:00 </t>
  </si>
  <si>
    <t>  0 </t>
  </si>
  <si>
    <t>2428598 </t>
  </si>
  <si>
    <t> 05.03.1937 12:00 </t>
  </si>
  <si>
    <t>2428888 </t>
  </si>
  <si>
    <t> 20.12.1937 12:00 </t>
  </si>
  <si>
    <t>V </t>
  </si>
  <si>
    <t> F.Lause </t>
  </si>
  <si>
    <t> AN 266.237 </t>
  </si>
  <si>
    <t>2428985 </t>
  </si>
  <si>
    <t> 27.03.1938 12:00 </t>
  </si>
  <si>
    <t>2429568 </t>
  </si>
  <si>
    <t> 31.10.1939 12:00 </t>
  </si>
  <si>
    <t>  5 </t>
  </si>
  <si>
    <t>2429665 </t>
  </si>
  <si>
    <t> 05.02.1940 12:00 </t>
  </si>
  <si>
    <t>2430337 </t>
  </si>
  <si>
    <t> 08.12.1941 12:00 </t>
  </si>
  <si>
    <t>2430435 </t>
  </si>
  <si>
    <t> 16.03.1942 12:00 </t>
  </si>
  <si>
    <t>2430727 </t>
  </si>
  <si>
    <t> 02.01.1943 12:00 </t>
  </si>
  <si>
    <t>  3 </t>
  </si>
  <si>
    <t>2430825 </t>
  </si>
  <si>
    <t> 10.04.1943 12:00 </t>
  </si>
  <si>
    <t>2431017 </t>
  </si>
  <si>
    <t> 19.10.1943 12:00 </t>
  </si>
  <si>
    <t>2431398 </t>
  </si>
  <si>
    <t> 03.11.1944 12:00 </t>
  </si>
  <si>
    <t> -2 </t>
  </si>
  <si>
    <t>2431496 </t>
  </si>
  <si>
    <t> 09.02.1945 12:00 </t>
  </si>
  <si>
    <t> -1 </t>
  </si>
  <si>
    <t>2432324 </t>
  </si>
  <si>
    <t> 18.05.1947 12:00 </t>
  </si>
  <si>
    <t> M.Beyer </t>
  </si>
  <si>
    <t> AN 288.91 </t>
  </si>
  <si>
    <t>2432614.5 </t>
  </si>
  <si>
    <t> 04.03.1948 00:00 </t>
  </si>
  <si>
    <t> 5.6 </t>
  </si>
  <si>
    <t>2432662.4 </t>
  </si>
  <si>
    <t> 20.04.1948 21:36 </t>
  </si>
  <si>
    <t> 5.2 </t>
  </si>
  <si>
    <t>2432663 </t>
  </si>
  <si>
    <t> 21.04.1948 12:00 </t>
  </si>
  <si>
    <t>  6 </t>
  </si>
  <si>
    <t>2432853 </t>
  </si>
  <si>
    <t> 28.10.1948 12:00 </t>
  </si>
  <si>
    <t>2432948 </t>
  </si>
  <si>
    <t> 31.01.1949 12:00 </t>
  </si>
  <si>
    <t>2432950 </t>
  </si>
  <si>
    <t> 02.02.1949 12:00 </t>
  </si>
  <si>
    <t>2433045.8 </t>
  </si>
  <si>
    <t> 09.05.1949 07:12 </t>
  </si>
  <si>
    <t> 1.9 </t>
  </si>
  <si>
    <t>2433047 </t>
  </si>
  <si>
    <t> 10.05.1949 12:00 </t>
  </si>
  <si>
    <t>2433239 </t>
  </si>
  <si>
    <t> 18.11.1949 12:00 </t>
  </si>
  <si>
    <t>2433332 </t>
  </si>
  <si>
    <t> 19.02.1950 12:00 </t>
  </si>
  <si>
    <t>2433337 </t>
  </si>
  <si>
    <t> 24.02.1950 12:00 </t>
  </si>
  <si>
    <t>2433379.2 </t>
  </si>
  <si>
    <t> 07.04.1950 16:48 </t>
  </si>
  <si>
    <t> -3.1 </t>
  </si>
  <si>
    <t> N.M.Schachowskoi </t>
  </si>
  <si>
    <t> BSAO 17.34 </t>
  </si>
  <si>
    <t>2433379.5 </t>
  </si>
  <si>
    <t> 08.04.1950 00:00 </t>
  </si>
  <si>
    <t> -2.8 </t>
  </si>
  <si>
    <t>2433625 </t>
  </si>
  <si>
    <t> 09.12.1950 12:00 </t>
  </si>
  <si>
    <t>2433673.5 </t>
  </si>
  <si>
    <t> 27.01.1951 00:00 </t>
  </si>
  <si>
    <t> 1.2 </t>
  </si>
  <si>
    <t>2433716 </t>
  </si>
  <si>
    <t> 10.03.1951 12:00 </t>
  </si>
  <si>
    <t>2433915 </t>
  </si>
  <si>
    <t> 25.09.1951 12:00 </t>
  </si>
  <si>
    <t>2434011 </t>
  </si>
  <si>
    <t> 30.12.1951 12:00 </t>
  </si>
  <si>
    <t>2434109 </t>
  </si>
  <si>
    <t> 06.04.1952 12:00 </t>
  </si>
  <si>
    <t>2434400 </t>
  </si>
  <si>
    <t> 22.01.1953 12:00 </t>
  </si>
  <si>
    <t>2434402.5 </t>
  </si>
  <si>
    <t> 25.01.1953 00:00 </t>
  </si>
  <si>
    <t> 5.0 </t>
  </si>
  <si>
    <t>2434446.8 </t>
  </si>
  <si>
    <t> 10.03.1953 07:12 </t>
  </si>
  <si>
    <t> 1.0 </t>
  </si>
  <si>
    <t>2434450 </t>
  </si>
  <si>
    <t> 13.03.1953 12:00 </t>
  </si>
  <si>
    <t>  4 </t>
  </si>
  <si>
    <t>2434688 </t>
  </si>
  <si>
    <t> 06.11.1953 12:00 </t>
  </si>
  <si>
    <t>2434786 </t>
  </si>
  <si>
    <t> 12.02.1954 12:00 </t>
  </si>
  <si>
    <t>2435076 </t>
  </si>
  <si>
    <t> 29.11.1954 12:00 </t>
  </si>
  <si>
    <t>2435127 </t>
  </si>
  <si>
    <t> 19.01.1955 12:00 </t>
  </si>
  <si>
    <t>2435174 </t>
  </si>
  <si>
    <t> 07.03.1955 12:00 </t>
  </si>
  <si>
    <t>2435175 </t>
  </si>
  <si>
    <t> 08.03.1955 12:00 </t>
  </si>
  <si>
    <t>2435223 </t>
  </si>
  <si>
    <t> 25.04.1955 12:00 </t>
  </si>
  <si>
    <t>2435465 </t>
  </si>
  <si>
    <t> 23.12.1955 12:00 </t>
  </si>
  <si>
    <t>2435513 </t>
  </si>
  <si>
    <t> 09.02.1956 12:00 </t>
  </si>
  <si>
    <t>2435560.4 </t>
  </si>
  <si>
    <t> 27.03.1956 21:36 </t>
  </si>
  <si>
    <t> 2.8 </t>
  </si>
  <si>
    <t>2435844 </t>
  </si>
  <si>
    <t> 05.01.1957 12:00 </t>
  </si>
  <si>
    <t>2435942 </t>
  </si>
  <si>
    <t> 13.04.1957 12:00 </t>
  </si>
  <si>
    <t>2436183 </t>
  </si>
  <si>
    <t> 10.12.1957 12:00 </t>
  </si>
  <si>
    <t> -3 </t>
  </si>
  <si>
    <t>2436235 </t>
  </si>
  <si>
    <t> 31.01.1958 12:00 </t>
  </si>
  <si>
    <t>2436237.0 </t>
  </si>
  <si>
    <t> 02.02.1958 12:00 </t>
  </si>
  <si>
    <t> 2.6 </t>
  </si>
  <si>
    <t>2436285 </t>
  </si>
  <si>
    <t> 22.03.1958 12:00 </t>
  </si>
  <si>
    <t>2436332 </t>
  </si>
  <si>
    <t> 08.05.1958 12:00 </t>
  </si>
  <si>
    <t>2436522 </t>
  </si>
  <si>
    <t> 14.11.1958 12:00 </t>
  </si>
  <si>
    <t>2436620 </t>
  </si>
  <si>
    <t> 20.02.1959 12:00 </t>
  </si>
  <si>
    <t>2436621.5 </t>
  </si>
  <si>
    <t> 22.02.1959 00:00 </t>
  </si>
  <si>
    <t> 0.4 </t>
  </si>
  <si>
    <t>2436672 </t>
  </si>
  <si>
    <t> 13.04.1959 12:00 </t>
  </si>
  <si>
    <t>2436910 </t>
  </si>
  <si>
    <t> 07.12.1959 12:00 </t>
  </si>
  <si>
    <t>2437007.5 </t>
  </si>
  <si>
    <t> 14.03.1960 00:00 </t>
  </si>
  <si>
    <t> -0.3 </t>
  </si>
  <si>
    <t>2437008 </t>
  </si>
  <si>
    <t> 14.03.1960 12:00 </t>
  </si>
  <si>
    <t>2437297 </t>
  </si>
  <si>
    <t> 28.12.1960 12:00 </t>
  </si>
  <si>
    <t>2437336.5 </t>
  </si>
  <si>
    <t> 06.02.1961 00:00 </t>
  </si>
  <si>
    <t> -9.7 </t>
  </si>
  <si>
    <t>2437390 </t>
  </si>
  <si>
    <t> 31.03.1961 12:00 </t>
  </si>
  <si>
    <t>2437394 </t>
  </si>
  <si>
    <t> 04.04.1961 12:00 </t>
  </si>
  <si>
    <t>2437685 </t>
  </si>
  <si>
    <t> 20.01.1962 12:00 </t>
  </si>
  <si>
    <t>2437690.5 </t>
  </si>
  <si>
    <t> 26.01.1962 00:00 </t>
  </si>
  <si>
    <t> 5.9 </t>
  </si>
  <si>
    <t>2437741.5 </t>
  </si>
  <si>
    <t> 18.03.1962 00:00 </t>
  </si>
  <si>
    <t> 8.6 </t>
  </si>
  <si>
    <t>2437782 </t>
  </si>
  <si>
    <t> 27.04.1962 12:00 </t>
  </si>
  <si>
    <t>2437784.8 </t>
  </si>
  <si>
    <t> 30.04.1962 07:12 </t>
  </si>
  <si>
    <t> 3.5 </t>
  </si>
  <si>
    <t>2437976 </t>
  </si>
  <si>
    <t> 07.11.1962 12:00 </t>
  </si>
  <si>
    <t>2438027.5 </t>
  </si>
  <si>
    <t> 29.12.1962 00:00 </t>
  </si>
  <si>
    <t> 4.5 </t>
  </si>
  <si>
    <t>2438079.0 </t>
  </si>
  <si>
    <t> 18.02.1963 12:00 </t>
  </si>
  <si>
    <t> 7.7 </t>
  </si>
  <si>
    <t>2438122.5 </t>
  </si>
  <si>
    <t> 03.04.1963 00:00 </t>
  </si>
  <si>
    <t>2438172 </t>
  </si>
  <si>
    <t> 22.05.1963 12:00 </t>
  </si>
  <si>
    <t>2438416.5 </t>
  </si>
  <si>
    <t> 22.01.1964 00:00 </t>
  </si>
  <si>
    <t> 6.8 </t>
  </si>
  <si>
    <t>2438465.5 </t>
  </si>
  <si>
    <t> 11.03.1964 00:00 </t>
  </si>
  <si>
    <t> 7.4 </t>
  </si>
  <si>
    <t>2443584.4 </t>
  </si>
  <si>
    <t> 16.03.1978 21:36 </t>
  </si>
  <si>
    <t> 2.3 </t>
  </si>
  <si>
    <t> M.D.Taylor </t>
  </si>
  <si>
    <t> VSSC 58.13 </t>
  </si>
  <si>
    <t>2444645.13 </t>
  </si>
  <si>
    <t> 09.02.1981 15:07 </t>
  </si>
  <si>
    <t> -0.51 </t>
  </si>
  <si>
    <t>E </t>
  </si>
  <si>
    <t>?</t>
  </si>
  <si>
    <t> Winiarski &amp; Zola </t>
  </si>
  <si>
    <t> AA 36.377 </t>
  </si>
  <si>
    <t>2445031.50 </t>
  </si>
  <si>
    <t> 03.03.1982 00:00 </t>
  </si>
  <si>
    <t> -0.86 </t>
  </si>
  <si>
    <t>2445033.3 </t>
  </si>
  <si>
    <t> 04.03.1982 19:12 </t>
  </si>
  <si>
    <t> 0.9 </t>
  </si>
  <si>
    <t> VSSC 60.19 </t>
  </si>
  <si>
    <t>2445034.4 </t>
  </si>
  <si>
    <t> 05.03.1982 21:36 </t>
  </si>
  <si>
    <t> 2.0 </t>
  </si>
  <si>
    <t> T.Brelstaff </t>
  </si>
  <si>
    <t>2446093.4 </t>
  </si>
  <si>
    <t> 27.01.1985 21:36 </t>
  </si>
  <si>
    <t> -2.5 </t>
  </si>
  <si>
    <t> J.E.Isles </t>
  </si>
  <si>
    <t> VSSC 63.22 </t>
  </si>
  <si>
    <t>2448707.09 </t>
  </si>
  <si>
    <t> 25.03.1992 14:09 </t>
  </si>
  <si>
    <t> 0.85 </t>
  </si>
  <si>
    <t> R.Diethelm </t>
  </si>
  <si>
    <t> BBS 101 </t>
  </si>
  <si>
    <t>2449383.25 </t>
  </si>
  <si>
    <t> 30.01.1994 18:00 </t>
  </si>
  <si>
    <t> 0.24 </t>
  </si>
  <si>
    <t> W.Kriebel </t>
  </si>
  <si>
    <t>BAVM 93 </t>
  </si>
  <si>
    <t>2449768.5 </t>
  </si>
  <si>
    <t> 20.02.1995 00:00 </t>
  </si>
  <si>
    <t> -1.2 </t>
  </si>
  <si>
    <t>2449770.1 </t>
  </si>
  <si>
    <t> 21.02.1995 14:24 </t>
  </si>
  <si>
    <t> BBS 108 </t>
  </si>
  <si>
    <t>2450157.00 </t>
  </si>
  <si>
    <t> 14.03.1996 12:00 </t>
  </si>
  <si>
    <t> 0.54 </t>
  </si>
  <si>
    <t> J.Gensler </t>
  </si>
  <si>
    <t>BAVM 122 </t>
  </si>
  <si>
    <t>2451218.61 </t>
  </si>
  <si>
    <t> 09.02.1999 02:38 </t>
  </si>
  <si>
    <t> -1.34 </t>
  </si>
  <si>
    <t> R.Meyer </t>
  </si>
  <si>
    <t>2452332.53 </t>
  </si>
  <si>
    <t> 27.02.2002 00:43 </t>
  </si>
  <si>
    <t> 0.75 </t>
  </si>
  <si>
    <t>BAVM 154 </t>
  </si>
  <si>
    <t>2453443.3 </t>
  </si>
  <si>
    <t> 13.03.2005 19:12 </t>
  </si>
  <si>
    <t>BAVM 192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</si>
  <si>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</si>
  <si>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</si>
  <si>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</si>
  <si>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</si>
  <si>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</si>
  <si>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</si>
  <si>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</si>
  <si>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</si>
  <si>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</si>
  <si>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EB/GS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</si>
</sst>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3" fillId="2" borderId="12" xfId="7" applyFill="1" applyBorder="1" applyAlignment="1" applyProtection="1">
      <alignment horizontal="right" vertical="top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9" fillId="0" borderId="1" xfId="0" applyFont="1" applyBorder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 U Cnc - O-C Diagr.</a:t>
            </a:r>
          </a:p>
        </c:rich>
      </c:tx>
      <c:layout>
        <c:manualLayout>
          <c:xMode val="edge"/>
          <c:yMode val="edge"/>
          <c:x val="0.33471117763172165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5883401548177"/>
          <c:y val="0.15"/>
          <c:w val="0.7892569945855204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-160</c:v>
                </c:pt>
                <c:pt idx="1">
                  <c:v>-159</c:v>
                </c:pt>
                <c:pt idx="2">
                  <c:v>-156</c:v>
                </c:pt>
                <c:pt idx="3">
                  <c:v>-155</c:v>
                </c:pt>
                <c:pt idx="4">
                  <c:v>-153</c:v>
                </c:pt>
                <c:pt idx="5">
                  <c:v>-152</c:v>
                </c:pt>
                <c:pt idx="6">
                  <c:v>-149</c:v>
                </c:pt>
                <c:pt idx="7">
                  <c:v>-148</c:v>
                </c:pt>
                <c:pt idx="8">
                  <c:v>-145</c:v>
                </c:pt>
                <c:pt idx="9">
                  <c:v>-141</c:v>
                </c:pt>
                <c:pt idx="10">
                  <c:v>-140</c:v>
                </c:pt>
                <c:pt idx="11">
                  <c:v>-130</c:v>
                </c:pt>
                <c:pt idx="12">
                  <c:v>-129</c:v>
                </c:pt>
                <c:pt idx="13">
                  <c:v>-126</c:v>
                </c:pt>
                <c:pt idx="14">
                  <c:v>-125</c:v>
                </c:pt>
                <c:pt idx="15">
                  <c:v>-119</c:v>
                </c:pt>
                <c:pt idx="16">
                  <c:v>-118</c:v>
                </c:pt>
                <c:pt idx="17">
                  <c:v>-111</c:v>
                </c:pt>
                <c:pt idx="18">
                  <c:v>-110</c:v>
                </c:pt>
                <c:pt idx="19">
                  <c:v>-107</c:v>
                </c:pt>
                <c:pt idx="20">
                  <c:v>-106</c:v>
                </c:pt>
                <c:pt idx="21">
                  <c:v>-104</c:v>
                </c:pt>
                <c:pt idx="22">
                  <c:v>-100</c:v>
                </c:pt>
                <c:pt idx="23">
                  <c:v>-99</c:v>
                </c:pt>
                <c:pt idx="24">
                  <c:v>-90.5</c:v>
                </c:pt>
                <c:pt idx="25">
                  <c:v>-87.5</c:v>
                </c:pt>
                <c:pt idx="26">
                  <c:v>-87</c:v>
                </c:pt>
                <c:pt idx="27">
                  <c:v>-87</c:v>
                </c:pt>
                <c:pt idx="28">
                  <c:v>-85</c:v>
                </c:pt>
                <c:pt idx="29">
                  <c:v>-84</c:v>
                </c:pt>
                <c:pt idx="30">
                  <c:v>-84</c:v>
                </c:pt>
                <c:pt idx="31">
                  <c:v>-83</c:v>
                </c:pt>
                <c:pt idx="32">
                  <c:v>-83</c:v>
                </c:pt>
                <c:pt idx="33">
                  <c:v>-81</c:v>
                </c:pt>
                <c:pt idx="34">
                  <c:v>-80</c:v>
                </c:pt>
                <c:pt idx="35">
                  <c:v>-80</c:v>
                </c:pt>
                <c:pt idx="36">
                  <c:v>-79.5</c:v>
                </c:pt>
                <c:pt idx="37">
                  <c:v>-79.5</c:v>
                </c:pt>
                <c:pt idx="38">
                  <c:v>-77</c:v>
                </c:pt>
                <c:pt idx="39">
                  <c:v>-76.5</c:v>
                </c:pt>
                <c:pt idx="40">
                  <c:v>-76</c:v>
                </c:pt>
                <c:pt idx="41">
                  <c:v>-74</c:v>
                </c:pt>
                <c:pt idx="42">
                  <c:v>-73</c:v>
                </c:pt>
                <c:pt idx="43">
                  <c:v>-72</c:v>
                </c:pt>
                <c:pt idx="44">
                  <c:v>-69</c:v>
                </c:pt>
                <c:pt idx="45">
                  <c:v>-69</c:v>
                </c:pt>
                <c:pt idx="46">
                  <c:v>-68.5</c:v>
                </c:pt>
                <c:pt idx="47">
                  <c:v>-68.5</c:v>
                </c:pt>
                <c:pt idx="48">
                  <c:v>-66</c:v>
                </c:pt>
                <c:pt idx="49">
                  <c:v>-65</c:v>
                </c:pt>
                <c:pt idx="50">
                  <c:v>-62</c:v>
                </c:pt>
                <c:pt idx="51">
                  <c:v>-61.5</c:v>
                </c:pt>
                <c:pt idx="52">
                  <c:v>-61</c:v>
                </c:pt>
                <c:pt idx="53">
                  <c:v>-61</c:v>
                </c:pt>
                <c:pt idx="54">
                  <c:v>-60.5</c:v>
                </c:pt>
                <c:pt idx="55">
                  <c:v>-58</c:v>
                </c:pt>
                <c:pt idx="56">
                  <c:v>-57.5</c:v>
                </c:pt>
                <c:pt idx="57">
                  <c:v>-57</c:v>
                </c:pt>
                <c:pt idx="58">
                  <c:v>-57</c:v>
                </c:pt>
                <c:pt idx="59">
                  <c:v>-54</c:v>
                </c:pt>
                <c:pt idx="60">
                  <c:v>-53</c:v>
                </c:pt>
                <c:pt idx="61">
                  <c:v>-50.5</c:v>
                </c:pt>
                <c:pt idx="62">
                  <c:v>-50</c:v>
                </c:pt>
                <c:pt idx="63">
                  <c:v>-50</c:v>
                </c:pt>
                <c:pt idx="64">
                  <c:v>-49.5</c:v>
                </c:pt>
                <c:pt idx="65">
                  <c:v>-49</c:v>
                </c:pt>
                <c:pt idx="66">
                  <c:v>-47</c:v>
                </c:pt>
                <c:pt idx="67">
                  <c:v>-46</c:v>
                </c:pt>
                <c:pt idx="68">
                  <c:v>-46</c:v>
                </c:pt>
                <c:pt idx="69">
                  <c:v>-45.5</c:v>
                </c:pt>
                <c:pt idx="70">
                  <c:v>-43</c:v>
                </c:pt>
                <c:pt idx="71">
                  <c:v>-42</c:v>
                </c:pt>
                <c:pt idx="72">
                  <c:v>-42</c:v>
                </c:pt>
                <c:pt idx="73">
                  <c:v>-39</c:v>
                </c:pt>
                <c:pt idx="74">
                  <c:v>-38.5</c:v>
                </c:pt>
                <c:pt idx="75">
                  <c:v>-38</c:v>
                </c:pt>
                <c:pt idx="76">
                  <c:v>-38</c:v>
                </c:pt>
                <c:pt idx="77">
                  <c:v>-35</c:v>
                </c:pt>
                <c:pt idx="78">
                  <c:v>-35</c:v>
                </c:pt>
                <c:pt idx="79">
                  <c:v>-34.5</c:v>
                </c:pt>
                <c:pt idx="80">
                  <c:v>-34</c:v>
                </c:pt>
                <c:pt idx="81">
                  <c:v>-34</c:v>
                </c:pt>
                <c:pt idx="82">
                  <c:v>-32</c:v>
                </c:pt>
                <c:pt idx="83">
                  <c:v>-31.5</c:v>
                </c:pt>
                <c:pt idx="84">
                  <c:v>-31</c:v>
                </c:pt>
                <c:pt idx="85">
                  <c:v>-31</c:v>
                </c:pt>
                <c:pt idx="86">
                  <c:v>-30.5</c:v>
                </c:pt>
                <c:pt idx="87">
                  <c:v>-30</c:v>
                </c:pt>
                <c:pt idx="88">
                  <c:v>-27.5</c:v>
                </c:pt>
                <c:pt idx="89">
                  <c:v>-27</c:v>
                </c:pt>
                <c:pt idx="90">
                  <c:v>-39</c:v>
                </c:pt>
                <c:pt idx="91">
                  <c:v>0</c:v>
                </c:pt>
                <c:pt idx="92">
                  <c:v>26</c:v>
                </c:pt>
                <c:pt idx="93">
                  <c:v>37</c:v>
                </c:pt>
                <c:pt idx="94">
                  <c:v>37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52</c:v>
                </c:pt>
                <c:pt idx="100">
                  <c:v>78.5</c:v>
                </c:pt>
                <c:pt idx="101">
                  <c:v>79</c:v>
                </c:pt>
                <c:pt idx="102">
                  <c:v>86</c:v>
                </c:pt>
                <c:pt idx="103">
                  <c:v>90</c:v>
                </c:pt>
                <c:pt idx="104">
                  <c:v>90</c:v>
                </c:pt>
                <c:pt idx="105">
                  <c:v>94</c:v>
                </c:pt>
                <c:pt idx="106">
                  <c:v>105</c:v>
                </c:pt>
                <c:pt idx="107">
                  <c:v>116.5</c:v>
                </c:pt>
                <c:pt idx="108">
                  <c:v>128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-4.430000000000291</c:v>
                </c:pt>
                <c:pt idx="1">
                  <c:v>-3.1399999999994179</c:v>
                </c:pt>
                <c:pt idx="2">
                  <c:v>0.72999999999956344</c:v>
                </c:pt>
                <c:pt idx="3">
                  <c:v>2.0200000000004366</c:v>
                </c:pt>
                <c:pt idx="4">
                  <c:v>0.59999999999854481</c:v>
                </c:pt>
                <c:pt idx="5">
                  <c:v>1.8899999999994179</c:v>
                </c:pt>
                <c:pt idx="6">
                  <c:v>1.7600000000020373</c:v>
                </c:pt>
                <c:pt idx="7">
                  <c:v>3.0500000000029104</c:v>
                </c:pt>
                <c:pt idx="8">
                  <c:v>2.9199999999982538</c:v>
                </c:pt>
                <c:pt idx="9">
                  <c:v>8.000000000174623E-2</c:v>
                </c:pt>
                <c:pt idx="10">
                  <c:v>1.3700000000026193</c:v>
                </c:pt>
                <c:pt idx="11">
                  <c:v>0.27000000000043656</c:v>
                </c:pt>
                <c:pt idx="12">
                  <c:v>1.5599999999976717</c:v>
                </c:pt>
                <c:pt idx="13">
                  <c:v>1.430000000000291</c:v>
                </c:pt>
                <c:pt idx="14">
                  <c:v>1.7200000000011642</c:v>
                </c:pt>
                <c:pt idx="15">
                  <c:v>4.4599999999991269</c:v>
                </c:pt>
                <c:pt idx="16">
                  <c:v>4.75</c:v>
                </c:pt>
                <c:pt idx="17">
                  <c:v>-0.22000000000116415</c:v>
                </c:pt>
                <c:pt idx="18">
                  <c:v>1.069999999999709</c:v>
                </c:pt>
                <c:pt idx="19">
                  <c:v>2.9400000000023283</c:v>
                </c:pt>
                <c:pt idx="20">
                  <c:v>4.2300000000032014</c:v>
                </c:pt>
                <c:pt idx="21">
                  <c:v>2.8100000000013097</c:v>
                </c:pt>
                <c:pt idx="22">
                  <c:v>-3.0299999999988358</c:v>
                </c:pt>
                <c:pt idx="23">
                  <c:v>-1.7399999999979627</c:v>
                </c:pt>
                <c:pt idx="24">
                  <c:v>4.2249999999985448</c:v>
                </c:pt>
                <c:pt idx="25">
                  <c:v>4.5950000000011642</c:v>
                </c:pt>
                <c:pt idx="26">
                  <c:v>4.1399999999994179</c:v>
                </c:pt>
                <c:pt idx="27">
                  <c:v>4.7399999999979627</c:v>
                </c:pt>
                <c:pt idx="28">
                  <c:v>1.319999999999709</c:v>
                </c:pt>
                <c:pt idx="29">
                  <c:v>-0.38999999999941792</c:v>
                </c:pt>
                <c:pt idx="30">
                  <c:v>1.6100000000005821</c:v>
                </c:pt>
                <c:pt idx="31">
                  <c:v>0.70000000000436557</c:v>
                </c:pt>
                <c:pt idx="32">
                  <c:v>1.9000000000014552</c:v>
                </c:pt>
                <c:pt idx="33">
                  <c:v>0.48000000000320142</c:v>
                </c:pt>
                <c:pt idx="34">
                  <c:v>-3.2299999999959255</c:v>
                </c:pt>
                <c:pt idx="35">
                  <c:v>1.7700000000040745</c:v>
                </c:pt>
                <c:pt idx="36">
                  <c:v>-4.3850000000020373</c:v>
                </c:pt>
                <c:pt idx="37">
                  <c:v>-4.0849999999991269</c:v>
                </c:pt>
                <c:pt idx="38">
                  <c:v>-0.36000000000058208</c:v>
                </c:pt>
                <c:pt idx="39">
                  <c:v>-0.21499999999650754</c:v>
                </c:pt>
                <c:pt idx="40">
                  <c:v>-6.069999999999709</c:v>
                </c:pt>
                <c:pt idx="41">
                  <c:v>-0.48999999999796273</c:v>
                </c:pt>
                <c:pt idx="42">
                  <c:v>-1.1999999999970896</c:v>
                </c:pt>
                <c:pt idx="43">
                  <c:v>9.0000000003783498E-2</c:v>
                </c:pt>
                <c:pt idx="44">
                  <c:v>0.95999999999912689</c:v>
                </c:pt>
                <c:pt idx="45">
                  <c:v>3.4599999999991269</c:v>
                </c:pt>
                <c:pt idx="46">
                  <c:v>-0.5949999999938882</c:v>
                </c:pt>
                <c:pt idx="47">
                  <c:v>2.6050000000032014</c:v>
                </c:pt>
                <c:pt idx="48">
                  <c:v>-1.1699999999982538</c:v>
                </c:pt>
                <c:pt idx="49">
                  <c:v>0.12000000000261934</c:v>
                </c:pt>
                <c:pt idx="50">
                  <c:v>-1.0000000002037268E-2</c:v>
                </c:pt>
                <c:pt idx="51">
                  <c:v>2.6350000000020373</c:v>
                </c:pt>
                <c:pt idx="52">
                  <c:v>1.2799999999988358</c:v>
                </c:pt>
                <c:pt idx="53">
                  <c:v>1.9250000000029104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38-428D-9EBA-F1EDA63682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6">
                    <c:v>0</c:v>
                  </c:pt>
                  <c:pt idx="88">
                    <c:v>0</c:v>
                  </c:pt>
                  <c:pt idx="90">
                    <c:v>0</c:v>
                  </c:pt>
                  <c:pt idx="93">
                    <c:v>0</c:v>
                  </c:pt>
                  <c:pt idx="95">
                    <c:v>0</c:v>
                  </c:pt>
                  <c:pt idx="100">
                    <c:v>0.19</c:v>
                  </c:pt>
                  <c:pt idx="101">
                    <c:v>0.03</c:v>
                  </c:pt>
                  <c:pt idx="104">
                    <c:v>0.6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6">
                    <c:v>0</c:v>
                  </c:pt>
                  <c:pt idx="88">
                    <c:v>0</c:v>
                  </c:pt>
                  <c:pt idx="90">
                    <c:v>0</c:v>
                  </c:pt>
                  <c:pt idx="93">
                    <c:v>0</c:v>
                  </c:pt>
                  <c:pt idx="95">
                    <c:v>0</c:v>
                  </c:pt>
                  <c:pt idx="100">
                    <c:v>0.19</c:v>
                  </c:pt>
                  <c:pt idx="101">
                    <c:v>0.03</c:v>
                  </c:pt>
                  <c:pt idx="104">
                    <c:v>0.6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</c:v>
                </c:pt>
                <c:pt idx="1">
                  <c:v>-159</c:v>
                </c:pt>
                <c:pt idx="2">
                  <c:v>-156</c:v>
                </c:pt>
                <c:pt idx="3">
                  <c:v>-155</c:v>
                </c:pt>
                <c:pt idx="4">
                  <c:v>-153</c:v>
                </c:pt>
                <c:pt idx="5">
                  <c:v>-152</c:v>
                </c:pt>
                <c:pt idx="6">
                  <c:v>-149</c:v>
                </c:pt>
                <c:pt idx="7">
                  <c:v>-148</c:v>
                </c:pt>
                <c:pt idx="8">
                  <c:v>-145</c:v>
                </c:pt>
                <c:pt idx="9">
                  <c:v>-141</c:v>
                </c:pt>
                <c:pt idx="10">
                  <c:v>-140</c:v>
                </c:pt>
                <c:pt idx="11">
                  <c:v>-130</c:v>
                </c:pt>
                <c:pt idx="12">
                  <c:v>-129</c:v>
                </c:pt>
                <c:pt idx="13">
                  <c:v>-126</c:v>
                </c:pt>
                <c:pt idx="14">
                  <c:v>-125</c:v>
                </c:pt>
                <c:pt idx="15">
                  <c:v>-119</c:v>
                </c:pt>
                <c:pt idx="16">
                  <c:v>-118</c:v>
                </c:pt>
                <c:pt idx="17">
                  <c:v>-111</c:v>
                </c:pt>
                <c:pt idx="18">
                  <c:v>-110</c:v>
                </c:pt>
                <c:pt idx="19">
                  <c:v>-107</c:v>
                </c:pt>
                <c:pt idx="20">
                  <c:v>-106</c:v>
                </c:pt>
                <c:pt idx="21">
                  <c:v>-104</c:v>
                </c:pt>
                <c:pt idx="22">
                  <c:v>-100</c:v>
                </c:pt>
                <c:pt idx="23">
                  <c:v>-99</c:v>
                </c:pt>
                <c:pt idx="24">
                  <c:v>-90.5</c:v>
                </c:pt>
                <c:pt idx="25">
                  <c:v>-87.5</c:v>
                </c:pt>
                <c:pt idx="26">
                  <c:v>-87</c:v>
                </c:pt>
                <c:pt idx="27">
                  <c:v>-87</c:v>
                </c:pt>
                <c:pt idx="28">
                  <c:v>-85</c:v>
                </c:pt>
                <c:pt idx="29">
                  <c:v>-84</c:v>
                </c:pt>
                <c:pt idx="30">
                  <c:v>-84</c:v>
                </c:pt>
                <c:pt idx="31">
                  <c:v>-83</c:v>
                </c:pt>
                <c:pt idx="32">
                  <c:v>-83</c:v>
                </c:pt>
                <c:pt idx="33">
                  <c:v>-81</c:v>
                </c:pt>
                <c:pt idx="34">
                  <c:v>-80</c:v>
                </c:pt>
                <c:pt idx="35">
                  <c:v>-80</c:v>
                </c:pt>
                <c:pt idx="36">
                  <c:v>-79.5</c:v>
                </c:pt>
                <c:pt idx="37">
                  <c:v>-79.5</c:v>
                </c:pt>
                <c:pt idx="38">
                  <c:v>-77</c:v>
                </c:pt>
                <c:pt idx="39">
                  <c:v>-76.5</c:v>
                </c:pt>
                <c:pt idx="40">
                  <c:v>-76</c:v>
                </c:pt>
                <c:pt idx="41">
                  <c:v>-74</c:v>
                </c:pt>
                <c:pt idx="42">
                  <c:v>-73</c:v>
                </c:pt>
                <c:pt idx="43">
                  <c:v>-72</c:v>
                </c:pt>
                <c:pt idx="44">
                  <c:v>-69</c:v>
                </c:pt>
                <c:pt idx="45">
                  <c:v>-69</c:v>
                </c:pt>
                <c:pt idx="46">
                  <c:v>-68.5</c:v>
                </c:pt>
                <c:pt idx="47">
                  <c:v>-68.5</c:v>
                </c:pt>
                <c:pt idx="48">
                  <c:v>-66</c:v>
                </c:pt>
                <c:pt idx="49">
                  <c:v>-65</c:v>
                </c:pt>
                <c:pt idx="50">
                  <c:v>-62</c:v>
                </c:pt>
                <c:pt idx="51">
                  <c:v>-61.5</c:v>
                </c:pt>
                <c:pt idx="52">
                  <c:v>-61</c:v>
                </c:pt>
                <c:pt idx="53">
                  <c:v>-61</c:v>
                </c:pt>
                <c:pt idx="54">
                  <c:v>-60.5</c:v>
                </c:pt>
                <c:pt idx="55">
                  <c:v>-58</c:v>
                </c:pt>
                <c:pt idx="56">
                  <c:v>-57.5</c:v>
                </c:pt>
                <c:pt idx="57">
                  <c:v>-57</c:v>
                </c:pt>
                <c:pt idx="58">
                  <c:v>-57</c:v>
                </c:pt>
                <c:pt idx="59">
                  <c:v>-54</c:v>
                </c:pt>
                <c:pt idx="60">
                  <c:v>-53</c:v>
                </c:pt>
                <c:pt idx="61">
                  <c:v>-50.5</c:v>
                </c:pt>
                <c:pt idx="62">
                  <c:v>-50</c:v>
                </c:pt>
                <c:pt idx="63">
                  <c:v>-50</c:v>
                </c:pt>
                <c:pt idx="64">
                  <c:v>-49.5</c:v>
                </c:pt>
                <c:pt idx="65">
                  <c:v>-49</c:v>
                </c:pt>
                <c:pt idx="66">
                  <c:v>-47</c:v>
                </c:pt>
                <c:pt idx="67">
                  <c:v>-46</c:v>
                </c:pt>
                <c:pt idx="68">
                  <c:v>-46</c:v>
                </c:pt>
                <c:pt idx="69">
                  <c:v>-45.5</c:v>
                </c:pt>
                <c:pt idx="70">
                  <c:v>-43</c:v>
                </c:pt>
                <c:pt idx="71">
                  <c:v>-42</c:v>
                </c:pt>
                <c:pt idx="72">
                  <c:v>-42</c:v>
                </c:pt>
                <c:pt idx="73">
                  <c:v>-39</c:v>
                </c:pt>
                <c:pt idx="74">
                  <c:v>-38.5</c:v>
                </c:pt>
                <c:pt idx="75">
                  <c:v>-38</c:v>
                </c:pt>
                <c:pt idx="76">
                  <c:v>-38</c:v>
                </c:pt>
                <c:pt idx="77">
                  <c:v>-35</c:v>
                </c:pt>
                <c:pt idx="78">
                  <c:v>-35</c:v>
                </c:pt>
                <c:pt idx="79">
                  <c:v>-34.5</c:v>
                </c:pt>
                <c:pt idx="80">
                  <c:v>-34</c:v>
                </c:pt>
                <c:pt idx="81">
                  <c:v>-34</c:v>
                </c:pt>
                <c:pt idx="82">
                  <c:v>-32</c:v>
                </c:pt>
                <c:pt idx="83">
                  <c:v>-31.5</c:v>
                </c:pt>
                <c:pt idx="84">
                  <c:v>-31</c:v>
                </c:pt>
                <c:pt idx="85">
                  <c:v>-31</c:v>
                </c:pt>
                <c:pt idx="86">
                  <c:v>-30.5</c:v>
                </c:pt>
                <c:pt idx="87">
                  <c:v>-30</c:v>
                </c:pt>
                <c:pt idx="88">
                  <c:v>-27.5</c:v>
                </c:pt>
                <c:pt idx="89">
                  <c:v>-27</c:v>
                </c:pt>
                <c:pt idx="90">
                  <c:v>-39</c:v>
                </c:pt>
                <c:pt idx="91">
                  <c:v>0</c:v>
                </c:pt>
                <c:pt idx="92">
                  <c:v>26</c:v>
                </c:pt>
                <c:pt idx="93">
                  <c:v>37</c:v>
                </c:pt>
                <c:pt idx="94">
                  <c:v>37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52</c:v>
                </c:pt>
                <c:pt idx="100">
                  <c:v>78.5</c:v>
                </c:pt>
                <c:pt idx="101">
                  <c:v>79</c:v>
                </c:pt>
                <c:pt idx="102">
                  <c:v>86</c:v>
                </c:pt>
                <c:pt idx="103">
                  <c:v>90</c:v>
                </c:pt>
                <c:pt idx="104">
                  <c:v>90</c:v>
                </c:pt>
                <c:pt idx="105">
                  <c:v>94</c:v>
                </c:pt>
                <c:pt idx="106">
                  <c:v>105</c:v>
                </c:pt>
                <c:pt idx="107">
                  <c:v>116.5</c:v>
                </c:pt>
                <c:pt idx="108">
                  <c:v>128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4">
                  <c:v>1.9250000000029104</c:v>
                </c:pt>
                <c:pt idx="55">
                  <c:v>2.1500000000014552</c:v>
                </c:pt>
                <c:pt idx="56">
                  <c:v>1.7949999999982538</c:v>
                </c:pt>
                <c:pt idx="57">
                  <c:v>0.63999999999941792</c:v>
                </c:pt>
                <c:pt idx="58">
                  <c:v>0.8400000000037835</c:v>
                </c:pt>
                <c:pt idx="59">
                  <c:v>-5.6900000000023283</c:v>
                </c:pt>
                <c:pt idx="60">
                  <c:v>-4.4000000000014552</c:v>
                </c:pt>
                <c:pt idx="61">
                  <c:v>-5.1750000000029104</c:v>
                </c:pt>
                <c:pt idx="62">
                  <c:v>-1.5299999999988358</c:v>
                </c:pt>
                <c:pt idx="63">
                  <c:v>0.47000000000116415</c:v>
                </c:pt>
                <c:pt idx="64">
                  <c:v>0.11499999999796273</c:v>
                </c:pt>
                <c:pt idx="65">
                  <c:v>-1.2399999999979627</c:v>
                </c:pt>
                <c:pt idx="66">
                  <c:v>-4.6599999999962165</c:v>
                </c:pt>
                <c:pt idx="67">
                  <c:v>-3.3699999999953434</c:v>
                </c:pt>
                <c:pt idx="68">
                  <c:v>-1.8699999999953434</c:v>
                </c:pt>
                <c:pt idx="69">
                  <c:v>0.27500000000145519</c:v>
                </c:pt>
                <c:pt idx="70">
                  <c:v>-3.5</c:v>
                </c:pt>
                <c:pt idx="71">
                  <c:v>-2.7099999999991269</c:v>
                </c:pt>
                <c:pt idx="72">
                  <c:v>-2.2099999999991269</c:v>
                </c:pt>
                <c:pt idx="73">
                  <c:v>-3.3399999999965075</c:v>
                </c:pt>
                <c:pt idx="74">
                  <c:v>-12.194999999999709</c:v>
                </c:pt>
                <c:pt idx="75">
                  <c:v>-7.0500000000029104</c:v>
                </c:pt>
                <c:pt idx="76">
                  <c:v>-3.0500000000029104</c:v>
                </c:pt>
                <c:pt idx="77">
                  <c:v>-2.180000000000291</c:v>
                </c:pt>
                <c:pt idx="78">
                  <c:v>3.319999999999709</c:v>
                </c:pt>
                <c:pt idx="79">
                  <c:v>5.9650000000037835</c:v>
                </c:pt>
                <c:pt idx="80">
                  <c:v>-1.8899999999994179</c:v>
                </c:pt>
                <c:pt idx="81">
                  <c:v>0.91000000000349246</c:v>
                </c:pt>
                <c:pt idx="82">
                  <c:v>-1.3099999999976717</c:v>
                </c:pt>
                <c:pt idx="83">
                  <c:v>1.8349999999991269</c:v>
                </c:pt>
                <c:pt idx="84">
                  <c:v>4.9800000000032014</c:v>
                </c:pt>
                <c:pt idx="85">
                  <c:v>5.4800000000032014</c:v>
                </c:pt>
                <c:pt idx="86">
                  <c:v>0.125</c:v>
                </c:pt>
                <c:pt idx="87">
                  <c:v>1.2700000000040745</c:v>
                </c:pt>
                <c:pt idx="88">
                  <c:v>3.9950000000026193</c:v>
                </c:pt>
                <c:pt idx="89">
                  <c:v>4.6399999999994179</c:v>
                </c:pt>
                <c:pt idx="90">
                  <c:v>-3.3399999999965075</c:v>
                </c:pt>
                <c:pt idx="91">
                  <c:v>0</c:v>
                </c:pt>
                <c:pt idx="92">
                  <c:v>-2.0899999999965075</c:v>
                </c:pt>
                <c:pt idx="93">
                  <c:v>-5.1699999999982538</c:v>
                </c:pt>
                <c:pt idx="94">
                  <c:v>-4.6699999999982538</c:v>
                </c:pt>
                <c:pt idx="95">
                  <c:v>-5.6399999999994179</c:v>
                </c:pt>
                <c:pt idx="96">
                  <c:v>-5.1390000000028522</c:v>
                </c:pt>
                <c:pt idx="97">
                  <c:v>-3.8399999999965075</c:v>
                </c:pt>
                <c:pt idx="98">
                  <c:v>-2.7399999999979627</c:v>
                </c:pt>
                <c:pt idx="99">
                  <c:v>-7.5499999999956344</c:v>
                </c:pt>
                <c:pt idx="100">
                  <c:v>-4.3150000000023283</c:v>
                </c:pt>
                <c:pt idx="101">
                  <c:v>-5.0299999999988358</c:v>
                </c:pt>
                <c:pt idx="102">
                  <c:v>-5.8399999999965075</c:v>
                </c:pt>
                <c:pt idx="103">
                  <c:v>-7.430000000000291</c:v>
                </c:pt>
                <c:pt idx="104">
                  <c:v>-5.8300000000017462</c:v>
                </c:pt>
                <c:pt idx="105">
                  <c:v>-5.7699999999967986</c:v>
                </c:pt>
                <c:pt idx="106">
                  <c:v>-7.9700000000011642</c:v>
                </c:pt>
                <c:pt idx="107">
                  <c:v>-6.2149999999965075</c:v>
                </c:pt>
                <c:pt idx="108">
                  <c:v>-7.6099999999933061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38-428D-9EBA-F1EDA63682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</c:v>
                </c:pt>
                <c:pt idx="1">
                  <c:v>-159</c:v>
                </c:pt>
                <c:pt idx="2">
                  <c:v>-156</c:v>
                </c:pt>
                <c:pt idx="3">
                  <c:v>-155</c:v>
                </c:pt>
                <c:pt idx="4">
                  <c:v>-153</c:v>
                </c:pt>
                <c:pt idx="5">
                  <c:v>-152</c:v>
                </c:pt>
                <c:pt idx="6">
                  <c:v>-149</c:v>
                </c:pt>
                <c:pt idx="7">
                  <c:v>-148</c:v>
                </c:pt>
                <c:pt idx="8">
                  <c:v>-145</c:v>
                </c:pt>
                <c:pt idx="9">
                  <c:v>-141</c:v>
                </c:pt>
                <c:pt idx="10">
                  <c:v>-140</c:v>
                </c:pt>
                <c:pt idx="11">
                  <c:v>-130</c:v>
                </c:pt>
                <c:pt idx="12">
                  <c:v>-129</c:v>
                </c:pt>
                <c:pt idx="13">
                  <c:v>-126</c:v>
                </c:pt>
                <c:pt idx="14">
                  <c:v>-125</c:v>
                </c:pt>
                <c:pt idx="15">
                  <c:v>-119</c:v>
                </c:pt>
                <c:pt idx="16">
                  <c:v>-118</c:v>
                </c:pt>
                <c:pt idx="17">
                  <c:v>-111</c:v>
                </c:pt>
                <c:pt idx="18">
                  <c:v>-110</c:v>
                </c:pt>
                <c:pt idx="19">
                  <c:v>-107</c:v>
                </c:pt>
                <c:pt idx="20">
                  <c:v>-106</c:v>
                </c:pt>
                <c:pt idx="21">
                  <c:v>-104</c:v>
                </c:pt>
                <c:pt idx="22">
                  <c:v>-100</c:v>
                </c:pt>
                <c:pt idx="23">
                  <c:v>-99</c:v>
                </c:pt>
                <c:pt idx="24">
                  <c:v>-90.5</c:v>
                </c:pt>
                <c:pt idx="25">
                  <c:v>-87.5</c:v>
                </c:pt>
                <c:pt idx="26">
                  <c:v>-87</c:v>
                </c:pt>
                <c:pt idx="27">
                  <c:v>-87</c:v>
                </c:pt>
                <c:pt idx="28">
                  <c:v>-85</c:v>
                </c:pt>
                <c:pt idx="29">
                  <c:v>-84</c:v>
                </c:pt>
                <c:pt idx="30">
                  <c:v>-84</c:v>
                </c:pt>
                <c:pt idx="31">
                  <c:v>-83</c:v>
                </c:pt>
                <c:pt idx="32">
                  <c:v>-83</c:v>
                </c:pt>
                <c:pt idx="33">
                  <c:v>-81</c:v>
                </c:pt>
                <c:pt idx="34">
                  <c:v>-80</c:v>
                </c:pt>
                <c:pt idx="35">
                  <c:v>-80</c:v>
                </c:pt>
                <c:pt idx="36">
                  <c:v>-79.5</c:v>
                </c:pt>
                <c:pt idx="37">
                  <c:v>-79.5</c:v>
                </c:pt>
                <c:pt idx="38">
                  <c:v>-77</c:v>
                </c:pt>
                <c:pt idx="39">
                  <c:v>-76.5</c:v>
                </c:pt>
                <c:pt idx="40">
                  <c:v>-76</c:v>
                </c:pt>
                <c:pt idx="41">
                  <c:v>-74</c:v>
                </c:pt>
                <c:pt idx="42">
                  <c:v>-73</c:v>
                </c:pt>
                <c:pt idx="43">
                  <c:v>-72</c:v>
                </c:pt>
                <c:pt idx="44">
                  <c:v>-69</c:v>
                </c:pt>
                <c:pt idx="45">
                  <c:v>-69</c:v>
                </c:pt>
                <c:pt idx="46">
                  <c:v>-68.5</c:v>
                </c:pt>
                <c:pt idx="47">
                  <c:v>-68.5</c:v>
                </c:pt>
                <c:pt idx="48">
                  <c:v>-66</c:v>
                </c:pt>
                <c:pt idx="49">
                  <c:v>-65</c:v>
                </c:pt>
                <c:pt idx="50">
                  <c:v>-62</c:v>
                </c:pt>
                <c:pt idx="51">
                  <c:v>-61.5</c:v>
                </c:pt>
                <c:pt idx="52">
                  <c:v>-61</c:v>
                </c:pt>
                <c:pt idx="53">
                  <c:v>-61</c:v>
                </c:pt>
                <c:pt idx="54">
                  <c:v>-60.5</c:v>
                </c:pt>
                <c:pt idx="55">
                  <c:v>-58</c:v>
                </c:pt>
                <c:pt idx="56">
                  <c:v>-57.5</c:v>
                </c:pt>
                <c:pt idx="57">
                  <c:v>-57</c:v>
                </c:pt>
                <c:pt idx="58">
                  <c:v>-57</c:v>
                </c:pt>
                <c:pt idx="59">
                  <c:v>-54</c:v>
                </c:pt>
                <c:pt idx="60">
                  <c:v>-53</c:v>
                </c:pt>
                <c:pt idx="61">
                  <c:v>-50.5</c:v>
                </c:pt>
                <c:pt idx="62">
                  <c:v>-50</c:v>
                </c:pt>
                <c:pt idx="63">
                  <c:v>-50</c:v>
                </c:pt>
                <c:pt idx="64">
                  <c:v>-49.5</c:v>
                </c:pt>
                <c:pt idx="65">
                  <c:v>-49</c:v>
                </c:pt>
                <c:pt idx="66">
                  <c:v>-47</c:v>
                </c:pt>
                <c:pt idx="67">
                  <c:v>-46</c:v>
                </c:pt>
                <c:pt idx="68">
                  <c:v>-46</c:v>
                </c:pt>
                <c:pt idx="69">
                  <c:v>-45.5</c:v>
                </c:pt>
                <c:pt idx="70">
                  <c:v>-43</c:v>
                </c:pt>
                <c:pt idx="71">
                  <c:v>-42</c:v>
                </c:pt>
                <c:pt idx="72">
                  <c:v>-42</c:v>
                </c:pt>
                <c:pt idx="73">
                  <c:v>-39</c:v>
                </c:pt>
                <c:pt idx="74">
                  <c:v>-38.5</c:v>
                </c:pt>
                <c:pt idx="75">
                  <c:v>-38</c:v>
                </c:pt>
                <c:pt idx="76">
                  <c:v>-38</c:v>
                </c:pt>
                <c:pt idx="77">
                  <c:v>-35</c:v>
                </c:pt>
                <c:pt idx="78">
                  <c:v>-35</c:v>
                </c:pt>
                <c:pt idx="79">
                  <c:v>-34.5</c:v>
                </c:pt>
                <c:pt idx="80">
                  <c:v>-34</c:v>
                </c:pt>
                <c:pt idx="81">
                  <c:v>-34</c:v>
                </c:pt>
                <c:pt idx="82">
                  <c:v>-32</c:v>
                </c:pt>
                <c:pt idx="83">
                  <c:v>-31.5</c:v>
                </c:pt>
                <c:pt idx="84">
                  <c:v>-31</c:v>
                </c:pt>
                <c:pt idx="85">
                  <c:v>-31</c:v>
                </c:pt>
                <c:pt idx="86">
                  <c:v>-30.5</c:v>
                </c:pt>
                <c:pt idx="87">
                  <c:v>-30</c:v>
                </c:pt>
                <c:pt idx="88">
                  <c:v>-27.5</c:v>
                </c:pt>
                <c:pt idx="89">
                  <c:v>-27</c:v>
                </c:pt>
                <c:pt idx="90">
                  <c:v>-39</c:v>
                </c:pt>
                <c:pt idx="91">
                  <c:v>0</c:v>
                </c:pt>
                <c:pt idx="92">
                  <c:v>26</c:v>
                </c:pt>
                <c:pt idx="93">
                  <c:v>37</c:v>
                </c:pt>
                <c:pt idx="94">
                  <c:v>37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52</c:v>
                </c:pt>
                <c:pt idx="100">
                  <c:v>78.5</c:v>
                </c:pt>
                <c:pt idx="101">
                  <c:v>79</c:v>
                </c:pt>
                <c:pt idx="102">
                  <c:v>86</c:v>
                </c:pt>
                <c:pt idx="103">
                  <c:v>90</c:v>
                </c:pt>
                <c:pt idx="104">
                  <c:v>90</c:v>
                </c:pt>
                <c:pt idx="105">
                  <c:v>94</c:v>
                </c:pt>
                <c:pt idx="106">
                  <c:v>105</c:v>
                </c:pt>
                <c:pt idx="107">
                  <c:v>116.5</c:v>
                </c:pt>
                <c:pt idx="108">
                  <c:v>128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38-428D-9EBA-F1EDA63682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</c:v>
                </c:pt>
                <c:pt idx="1">
                  <c:v>-159</c:v>
                </c:pt>
                <c:pt idx="2">
                  <c:v>-156</c:v>
                </c:pt>
                <c:pt idx="3">
                  <c:v>-155</c:v>
                </c:pt>
                <c:pt idx="4">
                  <c:v>-153</c:v>
                </c:pt>
                <c:pt idx="5">
                  <c:v>-152</c:v>
                </c:pt>
                <c:pt idx="6">
                  <c:v>-149</c:v>
                </c:pt>
                <c:pt idx="7">
                  <c:v>-148</c:v>
                </c:pt>
                <c:pt idx="8">
                  <c:v>-145</c:v>
                </c:pt>
                <c:pt idx="9">
                  <c:v>-141</c:v>
                </c:pt>
                <c:pt idx="10">
                  <c:v>-140</c:v>
                </c:pt>
                <c:pt idx="11">
                  <c:v>-130</c:v>
                </c:pt>
                <c:pt idx="12">
                  <c:v>-129</c:v>
                </c:pt>
                <c:pt idx="13">
                  <c:v>-126</c:v>
                </c:pt>
                <c:pt idx="14">
                  <c:v>-125</c:v>
                </c:pt>
                <c:pt idx="15">
                  <c:v>-119</c:v>
                </c:pt>
                <c:pt idx="16">
                  <c:v>-118</c:v>
                </c:pt>
                <c:pt idx="17">
                  <c:v>-111</c:v>
                </c:pt>
                <c:pt idx="18">
                  <c:v>-110</c:v>
                </c:pt>
                <c:pt idx="19">
                  <c:v>-107</c:v>
                </c:pt>
                <c:pt idx="20">
                  <c:v>-106</c:v>
                </c:pt>
                <c:pt idx="21">
                  <c:v>-104</c:v>
                </c:pt>
                <c:pt idx="22">
                  <c:v>-100</c:v>
                </c:pt>
                <c:pt idx="23">
                  <c:v>-99</c:v>
                </c:pt>
                <c:pt idx="24">
                  <c:v>-90.5</c:v>
                </c:pt>
                <c:pt idx="25">
                  <c:v>-87.5</c:v>
                </c:pt>
                <c:pt idx="26">
                  <c:v>-87</c:v>
                </c:pt>
                <c:pt idx="27">
                  <c:v>-87</c:v>
                </c:pt>
                <c:pt idx="28">
                  <c:v>-85</c:v>
                </c:pt>
                <c:pt idx="29">
                  <c:v>-84</c:v>
                </c:pt>
                <c:pt idx="30">
                  <c:v>-84</c:v>
                </c:pt>
                <c:pt idx="31">
                  <c:v>-83</c:v>
                </c:pt>
                <c:pt idx="32">
                  <c:v>-83</c:v>
                </c:pt>
                <c:pt idx="33">
                  <c:v>-81</c:v>
                </c:pt>
                <c:pt idx="34">
                  <c:v>-80</c:v>
                </c:pt>
                <c:pt idx="35">
                  <c:v>-80</c:v>
                </c:pt>
                <c:pt idx="36">
                  <c:v>-79.5</c:v>
                </c:pt>
                <c:pt idx="37">
                  <c:v>-79.5</c:v>
                </c:pt>
                <c:pt idx="38">
                  <c:v>-77</c:v>
                </c:pt>
                <c:pt idx="39">
                  <c:v>-76.5</c:v>
                </c:pt>
                <c:pt idx="40">
                  <c:v>-76</c:v>
                </c:pt>
                <c:pt idx="41">
                  <c:v>-74</c:v>
                </c:pt>
                <c:pt idx="42">
                  <c:v>-73</c:v>
                </c:pt>
                <c:pt idx="43">
                  <c:v>-72</c:v>
                </c:pt>
                <c:pt idx="44">
                  <c:v>-69</c:v>
                </c:pt>
                <c:pt idx="45">
                  <c:v>-69</c:v>
                </c:pt>
                <c:pt idx="46">
                  <c:v>-68.5</c:v>
                </c:pt>
                <c:pt idx="47">
                  <c:v>-68.5</c:v>
                </c:pt>
                <c:pt idx="48">
                  <c:v>-66</c:v>
                </c:pt>
                <c:pt idx="49">
                  <c:v>-65</c:v>
                </c:pt>
                <c:pt idx="50">
                  <c:v>-62</c:v>
                </c:pt>
                <c:pt idx="51">
                  <c:v>-61.5</c:v>
                </c:pt>
                <c:pt idx="52">
                  <c:v>-61</c:v>
                </c:pt>
                <c:pt idx="53">
                  <c:v>-61</c:v>
                </c:pt>
                <c:pt idx="54">
                  <c:v>-60.5</c:v>
                </c:pt>
                <c:pt idx="55">
                  <c:v>-58</c:v>
                </c:pt>
                <c:pt idx="56">
                  <c:v>-57.5</c:v>
                </c:pt>
                <c:pt idx="57">
                  <c:v>-57</c:v>
                </c:pt>
                <c:pt idx="58">
                  <c:v>-57</c:v>
                </c:pt>
                <c:pt idx="59">
                  <c:v>-54</c:v>
                </c:pt>
                <c:pt idx="60">
                  <c:v>-53</c:v>
                </c:pt>
                <c:pt idx="61">
                  <c:v>-50.5</c:v>
                </c:pt>
                <c:pt idx="62">
                  <c:v>-50</c:v>
                </c:pt>
                <c:pt idx="63">
                  <c:v>-50</c:v>
                </c:pt>
                <c:pt idx="64">
                  <c:v>-49.5</c:v>
                </c:pt>
                <c:pt idx="65">
                  <c:v>-49</c:v>
                </c:pt>
                <c:pt idx="66">
                  <c:v>-47</c:v>
                </c:pt>
                <c:pt idx="67">
                  <c:v>-46</c:v>
                </c:pt>
                <c:pt idx="68">
                  <c:v>-46</c:v>
                </c:pt>
                <c:pt idx="69">
                  <c:v>-45.5</c:v>
                </c:pt>
                <c:pt idx="70">
                  <c:v>-43</c:v>
                </c:pt>
                <c:pt idx="71">
                  <c:v>-42</c:v>
                </c:pt>
                <c:pt idx="72">
                  <c:v>-42</c:v>
                </c:pt>
                <c:pt idx="73">
                  <c:v>-39</c:v>
                </c:pt>
                <c:pt idx="74">
                  <c:v>-38.5</c:v>
                </c:pt>
                <c:pt idx="75">
                  <c:v>-38</c:v>
                </c:pt>
                <c:pt idx="76">
                  <c:v>-38</c:v>
                </c:pt>
                <c:pt idx="77">
                  <c:v>-35</c:v>
                </c:pt>
                <c:pt idx="78">
                  <c:v>-35</c:v>
                </c:pt>
                <c:pt idx="79">
                  <c:v>-34.5</c:v>
                </c:pt>
                <c:pt idx="80">
                  <c:v>-34</c:v>
                </c:pt>
                <c:pt idx="81">
                  <c:v>-34</c:v>
                </c:pt>
                <c:pt idx="82">
                  <c:v>-32</c:v>
                </c:pt>
                <c:pt idx="83">
                  <c:v>-31.5</c:v>
                </c:pt>
                <c:pt idx="84">
                  <c:v>-31</c:v>
                </c:pt>
                <c:pt idx="85">
                  <c:v>-31</c:v>
                </c:pt>
                <c:pt idx="86">
                  <c:v>-30.5</c:v>
                </c:pt>
                <c:pt idx="87">
                  <c:v>-30</c:v>
                </c:pt>
                <c:pt idx="88">
                  <c:v>-27.5</c:v>
                </c:pt>
                <c:pt idx="89">
                  <c:v>-27</c:v>
                </c:pt>
                <c:pt idx="90">
                  <c:v>-39</c:v>
                </c:pt>
                <c:pt idx="91">
                  <c:v>0</c:v>
                </c:pt>
                <c:pt idx="92">
                  <c:v>26</c:v>
                </c:pt>
                <c:pt idx="93">
                  <c:v>37</c:v>
                </c:pt>
                <c:pt idx="94">
                  <c:v>37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52</c:v>
                </c:pt>
                <c:pt idx="100">
                  <c:v>78.5</c:v>
                </c:pt>
                <c:pt idx="101">
                  <c:v>79</c:v>
                </c:pt>
                <c:pt idx="102">
                  <c:v>86</c:v>
                </c:pt>
                <c:pt idx="103">
                  <c:v>90</c:v>
                </c:pt>
                <c:pt idx="104">
                  <c:v>90</c:v>
                </c:pt>
                <c:pt idx="105">
                  <c:v>94</c:v>
                </c:pt>
                <c:pt idx="106">
                  <c:v>105</c:v>
                </c:pt>
                <c:pt idx="107">
                  <c:v>116.5</c:v>
                </c:pt>
                <c:pt idx="108">
                  <c:v>128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38-428D-9EBA-F1EDA63682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</c:v>
                </c:pt>
                <c:pt idx="1">
                  <c:v>-159</c:v>
                </c:pt>
                <c:pt idx="2">
                  <c:v>-156</c:v>
                </c:pt>
                <c:pt idx="3">
                  <c:v>-155</c:v>
                </c:pt>
                <c:pt idx="4">
                  <c:v>-153</c:v>
                </c:pt>
                <c:pt idx="5">
                  <c:v>-152</c:v>
                </c:pt>
                <c:pt idx="6">
                  <c:v>-149</c:v>
                </c:pt>
                <c:pt idx="7">
                  <c:v>-148</c:v>
                </c:pt>
                <c:pt idx="8">
                  <c:v>-145</c:v>
                </c:pt>
                <c:pt idx="9">
                  <c:v>-141</c:v>
                </c:pt>
                <c:pt idx="10">
                  <c:v>-140</c:v>
                </c:pt>
                <c:pt idx="11">
                  <c:v>-130</c:v>
                </c:pt>
                <c:pt idx="12">
                  <c:v>-129</c:v>
                </c:pt>
                <c:pt idx="13">
                  <c:v>-126</c:v>
                </c:pt>
                <c:pt idx="14">
                  <c:v>-125</c:v>
                </c:pt>
                <c:pt idx="15">
                  <c:v>-119</c:v>
                </c:pt>
                <c:pt idx="16">
                  <c:v>-118</c:v>
                </c:pt>
                <c:pt idx="17">
                  <c:v>-111</c:v>
                </c:pt>
                <c:pt idx="18">
                  <c:v>-110</c:v>
                </c:pt>
                <c:pt idx="19">
                  <c:v>-107</c:v>
                </c:pt>
                <c:pt idx="20">
                  <c:v>-106</c:v>
                </c:pt>
                <c:pt idx="21">
                  <c:v>-104</c:v>
                </c:pt>
                <c:pt idx="22">
                  <c:v>-100</c:v>
                </c:pt>
                <c:pt idx="23">
                  <c:v>-99</c:v>
                </c:pt>
                <c:pt idx="24">
                  <c:v>-90.5</c:v>
                </c:pt>
                <c:pt idx="25">
                  <c:v>-87.5</c:v>
                </c:pt>
                <c:pt idx="26">
                  <c:v>-87</c:v>
                </c:pt>
                <c:pt idx="27">
                  <c:v>-87</c:v>
                </c:pt>
                <c:pt idx="28">
                  <c:v>-85</c:v>
                </c:pt>
                <c:pt idx="29">
                  <c:v>-84</c:v>
                </c:pt>
                <c:pt idx="30">
                  <c:v>-84</c:v>
                </c:pt>
                <c:pt idx="31">
                  <c:v>-83</c:v>
                </c:pt>
                <c:pt idx="32">
                  <c:v>-83</c:v>
                </c:pt>
                <c:pt idx="33">
                  <c:v>-81</c:v>
                </c:pt>
                <c:pt idx="34">
                  <c:v>-80</c:v>
                </c:pt>
                <c:pt idx="35">
                  <c:v>-80</c:v>
                </c:pt>
                <c:pt idx="36">
                  <c:v>-79.5</c:v>
                </c:pt>
                <c:pt idx="37">
                  <c:v>-79.5</c:v>
                </c:pt>
                <c:pt idx="38">
                  <c:v>-77</c:v>
                </c:pt>
                <c:pt idx="39">
                  <c:v>-76.5</c:v>
                </c:pt>
                <c:pt idx="40">
                  <c:v>-76</c:v>
                </c:pt>
                <c:pt idx="41">
                  <c:v>-74</c:v>
                </c:pt>
                <c:pt idx="42">
                  <c:v>-73</c:v>
                </c:pt>
                <c:pt idx="43">
                  <c:v>-72</c:v>
                </c:pt>
                <c:pt idx="44">
                  <c:v>-69</c:v>
                </c:pt>
                <c:pt idx="45">
                  <c:v>-69</c:v>
                </c:pt>
                <c:pt idx="46">
                  <c:v>-68.5</c:v>
                </c:pt>
                <c:pt idx="47">
                  <c:v>-68.5</c:v>
                </c:pt>
                <c:pt idx="48">
                  <c:v>-66</c:v>
                </c:pt>
                <c:pt idx="49">
                  <c:v>-65</c:v>
                </c:pt>
                <c:pt idx="50">
                  <c:v>-62</c:v>
                </c:pt>
                <c:pt idx="51">
                  <c:v>-61.5</c:v>
                </c:pt>
                <c:pt idx="52">
                  <c:v>-61</c:v>
                </c:pt>
                <c:pt idx="53">
                  <c:v>-61</c:v>
                </c:pt>
                <c:pt idx="54">
                  <c:v>-60.5</c:v>
                </c:pt>
                <c:pt idx="55">
                  <c:v>-58</c:v>
                </c:pt>
                <c:pt idx="56">
                  <c:v>-57.5</c:v>
                </c:pt>
                <c:pt idx="57">
                  <c:v>-57</c:v>
                </c:pt>
                <c:pt idx="58">
                  <c:v>-57</c:v>
                </c:pt>
                <c:pt idx="59">
                  <c:v>-54</c:v>
                </c:pt>
                <c:pt idx="60">
                  <c:v>-53</c:v>
                </c:pt>
                <c:pt idx="61">
                  <c:v>-50.5</c:v>
                </c:pt>
                <c:pt idx="62">
                  <c:v>-50</c:v>
                </c:pt>
                <c:pt idx="63">
                  <c:v>-50</c:v>
                </c:pt>
                <c:pt idx="64">
                  <c:v>-49.5</c:v>
                </c:pt>
                <c:pt idx="65">
                  <c:v>-49</c:v>
                </c:pt>
                <c:pt idx="66">
                  <c:v>-47</c:v>
                </c:pt>
                <c:pt idx="67">
                  <c:v>-46</c:v>
                </c:pt>
                <c:pt idx="68">
                  <c:v>-46</c:v>
                </c:pt>
                <c:pt idx="69">
                  <c:v>-45.5</c:v>
                </c:pt>
                <c:pt idx="70">
                  <c:v>-43</c:v>
                </c:pt>
                <c:pt idx="71">
                  <c:v>-42</c:v>
                </c:pt>
                <c:pt idx="72">
                  <c:v>-42</c:v>
                </c:pt>
                <c:pt idx="73">
                  <c:v>-39</c:v>
                </c:pt>
                <c:pt idx="74">
                  <c:v>-38.5</c:v>
                </c:pt>
                <c:pt idx="75">
                  <c:v>-38</c:v>
                </c:pt>
                <c:pt idx="76">
                  <c:v>-38</c:v>
                </c:pt>
                <c:pt idx="77">
                  <c:v>-35</c:v>
                </c:pt>
                <c:pt idx="78">
                  <c:v>-35</c:v>
                </c:pt>
                <c:pt idx="79">
                  <c:v>-34.5</c:v>
                </c:pt>
                <c:pt idx="80">
                  <c:v>-34</c:v>
                </c:pt>
                <c:pt idx="81">
                  <c:v>-34</c:v>
                </c:pt>
                <c:pt idx="82">
                  <c:v>-32</c:v>
                </c:pt>
                <c:pt idx="83">
                  <c:v>-31.5</c:v>
                </c:pt>
                <c:pt idx="84">
                  <c:v>-31</c:v>
                </c:pt>
                <c:pt idx="85">
                  <c:v>-31</c:v>
                </c:pt>
                <c:pt idx="86">
                  <c:v>-30.5</c:v>
                </c:pt>
                <c:pt idx="87">
                  <c:v>-30</c:v>
                </c:pt>
                <c:pt idx="88">
                  <c:v>-27.5</c:v>
                </c:pt>
                <c:pt idx="89">
                  <c:v>-27</c:v>
                </c:pt>
                <c:pt idx="90">
                  <c:v>-39</c:v>
                </c:pt>
                <c:pt idx="91">
                  <c:v>0</c:v>
                </c:pt>
                <c:pt idx="92">
                  <c:v>26</c:v>
                </c:pt>
                <c:pt idx="93">
                  <c:v>37</c:v>
                </c:pt>
                <c:pt idx="94">
                  <c:v>37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52</c:v>
                </c:pt>
                <c:pt idx="100">
                  <c:v>78.5</c:v>
                </c:pt>
                <c:pt idx="101">
                  <c:v>79</c:v>
                </c:pt>
                <c:pt idx="102">
                  <c:v>86</c:v>
                </c:pt>
                <c:pt idx="103">
                  <c:v>90</c:v>
                </c:pt>
                <c:pt idx="104">
                  <c:v>90</c:v>
                </c:pt>
                <c:pt idx="105">
                  <c:v>94</c:v>
                </c:pt>
                <c:pt idx="106">
                  <c:v>105</c:v>
                </c:pt>
                <c:pt idx="107">
                  <c:v>116.5</c:v>
                </c:pt>
                <c:pt idx="108">
                  <c:v>128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38-428D-9EBA-F1EDA63682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</c:v>
                </c:pt>
                <c:pt idx="1">
                  <c:v>-159</c:v>
                </c:pt>
                <c:pt idx="2">
                  <c:v>-156</c:v>
                </c:pt>
                <c:pt idx="3">
                  <c:v>-155</c:v>
                </c:pt>
                <c:pt idx="4">
                  <c:v>-153</c:v>
                </c:pt>
                <c:pt idx="5">
                  <c:v>-152</c:v>
                </c:pt>
                <c:pt idx="6">
                  <c:v>-149</c:v>
                </c:pt>
                <c:pt idx="7">
                  <c:v>-148</c:v>
                </c:pt>
                <c:pt idx="8">
                  <c:v>-145</c:v>
                </c:pt>
                <c:pt idx="9">
                  <c:v>-141</c:v>
                </c:pt>
                <c:pt idx="10">
                  <c:v>-140</c:v>
                </c:pt>
                <c:pt idx="11">
                  <c:v>-130</c:v>
                </c:pt>
                <c:pt idx="12">
                  <c:v>-129</c:v>
                </c:pt>
                <c:pt idx="13">
                  <c:v>-126</c:v>
                </c:pt>
                <c:pt idx="14">
                  <c:v>-125</c:v>
                </c:pt>
                <c:pt idx="15">
                  <c:v>-119</c:v>
                </c:pt>
                <c:pt idx="16">
                  <c:v>-118</c:v>
                </c:pt>
                <c:pt idx="17">
                  <c:v>-111</c:v>
                </c:pt>
                <c:pt idx="18">
                  <c:v>-110</c:v>
                </c:pt>
                <c:pt idx="19">
                  <c:v>-107</c:v>
                </c:pt>
                <c:pt idx="20">
                  <c:v>-106</c:v>
                </c:pt>
                <c:pt idx="21">
                  <c:v>-104</c:v>
                </c:pt>
                <c:pt idx="22">
                  <c:v>-100</c:v>
                </c:pt>
                <c:pt idx="23">
                  <c:v>-99</c:v>
                </c:pt>
                <c:pt idx="24">
                  <c:v>-90.5</c:v>
                </c:pt>
                <c:pt idx="25">
                  <c:v>-87.5</c:v>
                </c:pt>
                <c:pt idx="26">
                  <c:v>-87</c:v>
                </c:pt>
                <c:pt idx="27">
                  <c:v>-87</c:v>
                </c:pt>
                <c:pt idx="28">
                  <c:v>-85</c:v>
                </c:pt>
                <c:pt idx="29">
                  <c:v>-84</c:v>
                </c:pt>
                <c:pt idx="30">
                  <c:v>-84</c:v>
                </c:pt>
                <c:pt idx="31">
                  <c:v>-83</c:v>
                </c:pt>
                <c:pt idx="32">
                  <c:v>-83</c:v>
                </c:pt>
                <c:pt idx="33">
                  <c:v>-81</c:v>
                </c:pt>
                <c:pt idx="34">
                  <c:v>-80</c:v>
                </c:pt>
                <c:pt idx="35">
                  <c:v>-80</c:v>
                </c:pt>
                <c:pt idx="36">
                  <c:v>-79.5</c:v>
                </c:pt>
                <c:pt idx="37">
                  <c:v>-79.5</c:v>
                </c:pt>
                <c:pt idx="38">
                  <c:v>-77</c:v>
                </c:pt>
                <c:pt idx="39">
                  <c:v>-76.5</c:v>
                </c:pt>
                <c:pt idx="40">
                  <c:v>-76</c:v>
                </c:pt>
                <c:pt idx="41">
                  <c:v>-74</c:v>
                </c:pt>
                <c:pt idx="42">
                  <c:v>-73</c:v>
                </c:pt>
                <c:pt idx="43">
                  <c:v>-72</c:v>
                </c:pt>
                <c:pt idx="44">
                  <c:v>-69</c:v>
                </c:pt>
                <c:pt idx="45">
                  <c:v>-69</c:v>
                </c:pt>
                <c:pt idx="46">
                  <c:v>-68.5</c:v>
                </c:pt>
                <c:pt idx="47">
                  <c:v>-68.5</c:v>
                </c:pt>
                <c:pt idx="48">
                  <c:v>-66</c:v>
                </c:pt>
                <c:pt idx="49">
                  <c:v>-65</c:v>
                </c:pt>
                <c:pt idx="50">
                  <c:v>-62</c:v>
                </c:pt>
                <c:pt idx="51">
                  <c:v>-61.5</c:v>
                </c:pt>
                <c:pt idx="52">
                  <c:v>-61</c:v>
                </c:pt>
                <c:pt idx="53">
                  <c:v>-61</c:v>
                </c:pt>
                <c:pt idx="54">
                  <c:v>-60.5</c:v>
                </c:pt>
                <c:pt idx="55">
                  <c:v>-58</c:v>
                </c:pt>
                <c:pt idx="56">
                  <c:v>-57.5</c:v>
                </c:pt>
                <c:pt idx="57">
                  <c:v>-57</c:v>
                </c:pt>
                <c:pt idx="58">
                  <c:v>-57</c:v>
                </c:pt>
                <c:pt idx="59">
                  <c:v>-54</c:v>
                </c:pt>
                <c:pt idx="60">
                  <c:v>-53</c:v>
                </c:pt>
                <c:pt idx="61">
                  <c:v>-50.5</c:v>
                </c:pt>
                <c:pt idx="62">
                  <c:v>-50</c:v>
                </c:pt>
                <c:pt idx="63">
                  <c:v>-50</c:v>
                </c:pt>
                <c:pt idx="64">
                  <c:v>-49.5</c:v>
                </c:pt>
                <c:pt idx="65">
                  <c:v>-49</c:v>
                </c:pt>
                <c:pt idx="66">
                  <c:v>-47</c:v>
                </c:pt>
                <c:pt idx="67">
                  <c:v>-46</c:v>
                </c:pt>
                <c:pt idx="68">
                  <c:v>-46</c:v>
                </c:pt>
                <c:pt idx="69">
                  <c:v>-45.5</c:v>
                </c:pt>
                <c:pt idx="70">
                  <c:v>-43</c:v>
                </c:pt>
                <c:pt idx="71">
                  <c:v>-42</c:v>
                </c:pt>
                <c:pt idx="72">
                  <c:v>-42</c:v>
                </c:pt>
                <c:pt idx="73">
                  <c:v>-39</c:v>
                </c:pt>
                <c:pt idx="74">
                  <c:v>-38.5</c:v>
                </c:pt>
                <c:pt idx="75">
                  <c:v>-38</c:v>
                </c:pt>
                <c:pt idx="76">
                  <c:v>-38</c:v>
                </c:pt>
                <c:pt idx="77">
                  <c:v>-35</c:v>
                </c:pt>
                <c:pt idx="78">
                  <c:v>-35</c:v>
                </c:pt>
                <c:pt idx="79">
                  <c:v>-34.5</c:v>
                </c:pt>
                <c:pt idx="80">
                  <c:v>-34</c:v>
                </c:pt>
                <c:pt idx="81">
                  <c:v>-34</c:v>
                </c:pt>
                <c:pt idx="82">
                  <c:v>-32</c:v>
                </c:pt>
                <c:pt idx="83">
                  <c:v>-31.5</c:v>
                </c:pt>
                <c:pt idx="84">
                  <c:v>-31</c:v>
                </c:pt>
                <c:pt idx="85">
                  <c:v>-31</c:v>
                </c:pt>
                <c:pt idx="86">
                  <c:v>-30.5</c:v>
                </c:pt>
                <c:pt idx="87">
                  <c:v>-30</c:v>
                </c:pt>
                <c:pt idx="88">
                  <c:v>-27.5</c:v>
                </c:pt>
                <c:pt idx="89">
                  <c:v>-27</c:v>
                </c:pt>
                <c:pt idx="90">
                  <c:v>-39</c:v>
                </c:pt>
                <c:pt idx="91">
                  <c:v>0</c:v>
                </c:pt>
                <c:pt idx="92">
                  <c:v>26</c:v>
                </c:pt>
                <c:pt idx="93">
                  <c:v>37</c:v>
                </c:pt>
                <c:pt idx="94">
                  <c:v>37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52</c:v>
                </c:pt>
                <c:pt idx="100">
                  <c:v>78.5</c:v>
                </c:pt>
                <c:pt idx="101">
                  <c:v>79</c:v>
                </c:pt>
                <c:pt idx="102">
                  <c:v>86</c:v>
                </c:pt>
                <c:pt idx="103">
                  <c:v>90</c:v>
                </c:pt>
                <c:pt idx="104">
                  <c:v>90</c:v>
                </c:pt>
                <c:pt idx="105">
                  <c:v>94</c:v>
                </c:pt>
                <c:pt idx="106">
                  <c:v>105</c:v>
                </c:pt>
                <c:pt idx="107">
                  <c:v>116.5</c:v>
                </c:pt>
                <c:pt idx="108">
                  <c:v>128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38-428D-9EBA-F1EDA63682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4">
                    <c:v>0</c:v>
                  </c:pt>
                  <c:pt idx="56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0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</c:v>
                </c:pt>
                <c:pt idx="1">
                  <c:v>-159</c:v>
                </c:pt>
                <c:pt idx="2">
                  <c:v>-156</c:v>
                </c:pt>
                <c:pt idx="3">
                  <c:v>-155</c:v>
                </c:pt>
                <c:pt idx="4">
                  <c:v>-153</c:v>
                </c:pt>
                <c:pt idx="5">
                  <c:v>-152</c:v>
                </c:pt>
                <c:pt idx="6">
                  <c:v>-149</c:v>
                </c:pt>
                <c:pt idx="7">
                  <c:v>-148</c:v>
                </c:pt>
                <c:pt idx="8">
                  <c:v>-145</c:v>
                </c:pt>
                <c:pt idx="9">
                  <c:v>-141</c:v>
                </c:pt>
                <c:pt idx="10">
                  <c:v>-140</c:v>
                </c:pt>
                <c:pt idx="11">
                  <c:v>-130</c:v>
                </c:pt>
                <c:pt idx="12">
                  <c:v>-129</c:v>
                </c:pt>
                <c:pt idx="13">
                  <c:v>-126</c:v>
                </c:pt>
                <c:pt idx="14">
                  <c:v>-125</c:v>
                </c:pt>
                <c:pt idx="15">
                  <c:v>-119</c:v>
                </c:pt>
                <c:pt idx="16">
                  <c:v>-118</c:v>
                </c:pt>
                <c:pt idx="17">
                  <c:v>-111</c:v>
                </c:pt>
                <c:pt idx="18">
                  <c:v>-110</c:v>
                </c:pt>
                <c:pt idx="19">
                  <c:v>-107</c:v>
                </c:pt>
                <c:pt idx="20">
                  <c:v>-106</c:v>
                </c:pt>
                <c:pt idx="21">
                  <c:v>-104</c:v>
                </c:pt>
                <c:pt idx="22">
                  <c:v>-100</c:v>
                </c:pt>
                <c:pt idx="23">
                  <c:v>-99</c:v>
                </c:pt>
                <c:pt idx="24">
                  <c:v>-90.5</c:v>
                </c:pt>
                <c:pt idx="25">
                  <c:v>-87.5</c:v>
                </c:pt>
                <c:pt idx="26">
                  <c:v>-87</c:v>
                </c:pt>
                <c:pt idx="27">
                  <c:v>-87</c:v>
                </c:pt>
                <c:pt idx="28">
                  <c:v>-85</c:v>
                </c:pt>
                <c:pt idx="29">
                  <c:v>-84</c:v>
                </c:pt>
                <c:pt idx="30">
                  <c:v>-84</c:v>
                </c:pt>
                <c:pt idx="31">
                  <c:v>-83</c:v>
                </c:pt>
                <c:pt idx="32">
                  <c:v>-83</c:v>
                </c:pt>
                <c:pt idx="33">
                  <c:v>-81</c:v>
                </c:pt>
                <c:pt idx="34">
                  <c:v>-80</c:v>
                </c:pt>
                <c:pt idx="35">
                  <c:v>-80</c:v>
                </c:pt>
                <c:pt idx="36">
                  <c:v>-79.5</c:v>
                </c:pt>
                <c:pt idx="37">
                  <c:v>-79.5</c:v>
                </c:pt>
                <c:pt idx="38">
                  <c:v>-77</c:v>
                </c:pt>
                <c:pt idx="39">
                  <c:v>-76.5</c:v>
                </c:pt>
                <c:pt idx="40">
                  <c:v>-76</c:v>
                </c:pt>
                <c:pt idx="41">
                  <c:v>-74</c:v>
                </c:pt>
                <c:pt idx="42">
                  <c:v>-73</c:v>
                </c:pt>
                <c:pt idx="43">
                  <c:v>-72</c:v>
                </c:pt>
                <c:pt idx="44">
                  <c:v>-69</c:v>
                </c:pt>
                <c:pt idx="45">
                  <c:v>-69</c:v>
                </c:pt>
                <c:pt idx="46">
                  <c:v>-68.5</c:v>
                </c:pt>
                <c:pt idx="47">
                  <c:v>-68.5</c:v>
                </c:pt>
                <c:pt idx="48">
                  <c:v>-66</c:v>
                </c:pt>
                <c:pt idx="49">
                  <c:v>-65</c:v>
                </c:pt>
                <c:pt idx="50">
                  <c:v>-62</c:v>
                </c:pt>
                <c:pt idx="51">
                  <c:v>-61.5</c:v>
                </c:pt>
                <c:pt idx="52">
                  <c:v>-61</c:v>
                </c:pt>
                <c:pt idx="53">
                  <c:v>-61</c:v>
                </c:pt>
                <c:pt idx="54">
                  <c:v>-60.5</c:v>
                </c:pt>
                <c:pt idx="55">
                  <c:v>-58</c:v>
                </c:pt>
                <c:pt idx="56">
                  <c:v>-57.5</c:v>
                </c:pt>
                <c:pt idx="57">
                  <c:v>-57</c:v>
                </c:pt>
                <c:pt idx="58">
                  <c:v>-57</c:v>
                </c:pt>
                <c:pt idx="59">
                  <c:v>-54</c:v>
                </c:pt>
                <c:pt idx="60">
                  <c:v>-53</c:v>
                </c:pt>
                <c:pt idx="61">
                  <c:v>-50.5</c:v>
                </c:pt>
                <c:pt idx="62">
                  <c:v>-50</c:v>
                </c:pt>
                <c:pt idx="63">
                  <c:v>-50</c:v>
                </c:pt>
                <c:pt idx="64">
                  <c:v>-49.5</c:v>
                </c:pt>
                <c:pt idx="65">
                  <c:v>-49</c:v>
                </c:pt>
                <c:pt idx="66">
                  <c:v>-47</c:v>
                </c:pt>
                <c:pt idx="67">
                  <c:v>-46</c:v>
                </c:pt>
                <c:pt idx="68">
                  <c:v>-46</c:v>
                </c:pt>
                <c:pt idx="69">
                  <c:v>-45.5</c:v>
                </c:pt>
                <c:pt idx="70">
                  <c:v>-43</c:v>
                </c:pt>
                <c:pt idx="71">
                  <c:v>-42</c:v>
                </c:pt>
                <c:pt idx="72">
                  <c:v>-42</c:v>
                </c:pt>
                <c:pt idx="73">
                  <c:v>-39</c:v>
                </c:pt>
                <c:pt idx="74">
                  <c:v>-38.5</c:v>
                </c:pt>
                <c:pt idx="75">
                  <c:v>-38</c:v>
                </c:pt>
                <c:pt idx="76">
                  <c:v>-38</c:v>
                </c:pt>
                <c:pt idx="77">
                  <c:v>-35</c:v>
                </c:pt>
                <c:pt idx="78">
                  <c:v>-35</c:v>
                </c:pt>
                <c:pt idx="79">
                  <c:v>-34.5</c:v>
                </c:pt>
                <c:pt idx="80">
                  <c:v>-34</c:v>
                </c:pt>
                <c:pt idx="81">
                  <c:v>-34</c:v>
                </c:pt>
                <c:pt idx="82">
                  <c:v>-32</c:v>
                </c:pt>
                <c:pt idx="83">
                  <c:v>-31.5</c:v>
                </c:pt>
                <c:pt idx="84">
                  <c:v>-31</c:v>
                </c:pt>
                <c:pt idx="85">
                  <c:v>-31</c:v>
                </c:pt>
                <c:pt idx="86">
                  <c:v>-30.5</c:v>
                </c:pt>
                <c:pt idx="87">
                  <c:v>-30</c:v>
                </c:pt>
                <c:pt idx="88">
                  <c:v>-27.5</c:v>
                </c:pt>
                <c:pt idx="89">
                  <c:v>-27</c:v>
                </c:pt>
                <c:pt idx="90">
                  <c:v>-39</c:v>
                </c:pt>
                <c:pt idx="91">
                  <c:v>0</c:v>
                </c:pt>
                <c:pt idx="92">
                  <c:v>26</c:v>
                </c:pt>
                <c:pt idx="93">
                  <c:v>37</c:v>
                </c:pt>
                <c:pt idx="94">
                  <c:v>37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52</c:v>
                </c:pt>
                <c:pt idx="100">
                  <c:v>78.5</c:v>
                </c:pt>
                <c:pt idx="101">
                  <c:v>79</c:v>
                </c:pt>
                <c:pt idx="102">
                  <c:v>86</c:v>
                </c:pt>
                <c:pt idx="103">
                  <c:v>90</c:v>
                </c:pt>
                <c:pt idx="104">
                  <c:v>90</c:v>
                </c:pt>
                <c:pt idx="105">
                  <c:v>94</c:v>
                </c:pt>
                <c:pt idx="106">
                  <c:v>105</c:v>
                </c:pt>
                <c:pt idx="107">
                  <c:v>116.5</c:v>
                </c:pt>
                <c:pt idx="108">
                  <c:v>128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26">
                  <c:v>4.1399999999994179</c:v>
                </c:pt>
                <c:pt idx="102">
                  <c:v>-5.8399999999965075</c:v>
                </c:pt>
                <c:pt idx="103">
                  <c:v>-7.430000000000291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38-428D-9EBA-F1EDA63682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-160</c:v>
                </c:pt>
                <c:pt idx="1">
                  <c:v>-159</c:v>
                </c:pt>
                <c:pt idx="2">
                  <c:v>-156</c:v>
                </c:pt>
                <c:pt idx="3">
                  <c:v>-155</c:v>
                </c:pt>
                <c:pt idx="4">
                  <c:v>-153</c:v>
                </c:pt>
                <c:pt idx="5">
                  <c:v>-152</c:v>
                </c:pt>
                <c:pt idx="6">
                  <c:v>-149</c:v>
                </c:pt>
                <c:pt idx="7">
                  <c:v>-148</c:v>
                </c:pt>
                <c:pt idx="8">
                  <c:v>-145</c:v>
                </c:pt>
                <c:pt idx="9">
                  <c:v>-141</c:v>
                </c:pt>
                <c:pt idx="10">
                  <c:v>-140</c:v>
                </c:pt>
                <c:pt idx="11">
                  <c:v>-130</c:v>
                </c:pt>
                <c:pt idx="12">
                  <c:v>-129</c:v>
                </c:pt>
                <c:pt idx="13">
                  <c:v>-126</c:v>
                </c:pt>
                <c:pt idx="14">
                  <c:v>-125</c:v>
                </c:pt>
                <c:pt idx="15">
                  <c:v>-119</c:v>
                </c:pt>
                <c:pt idx="16">
                  <c:v>-118</c:v>
                </c:pt>
                <c:pt idx="17">
                  <c:v>-111</c:v>
                </c:pt>
                <c:pt idx="18">
                  <c:v>-110</c:v>
                </c:pt>
                <c:pt idx="19">
                  <c:v>-107</c:v>
                </c:pt>
                <c:pt idx="20">
                  <c:v>-106</c:v>
                </c:pt>
                <c:pt idx="21">
                  <c:v>-104</c:v>
                </c:pt>
                <c:pt idx="22">
                  <c:v>-100</c:v>
                </c:pt>
                <c:pt idx="23">
                  <c:v>-99</c:v>
                </c:pt>
                <c:pt idx="24">
                  <c:v>-90.5</c:v>
                </c:pt>
                <c:pt idx="25">
                  <c:v>-87.5</c:v>
                </c:pt>
                <c:pt idx="26">
                  <c:v>-87</c:v>
                </c:pt>
                <c:pt idx="27">
                  <c:v>-87</c:v>
                </c:pt>
                <c:pt idx="28">
                  <c:v>-85</c:v>
                </c:pt>
                <c:pt idx="29">
                  <c:v>-84</c:v>
                </c:pt>
                <c:pt idx="30">
                  <c:v>-84</c:v>
                </c:pt>
                <c:pt idx="31">
                  <c:v>-83</c:v>
                </c:pt>
                <c:pt idx="32">
                  <c:v>-83</c:v>
                </c:pt>
                <c:pt idx="33">
                  <c:v>-81</c:v>
                </c:pt>
                <c:pt idx="34">
                  <c:v>-80</c:v>
                </c:pt>
                <c:pt idx="35">
                  <c:v>-80</c:v>
                </c:pt>
                <c:pt idx="36">
                  <c:v>-79.5</c:v>
                </c:pt>
                <c:pt idx="37">
                  <c:v>-79.5</c:v>
                </c:pt>
                <c:pt idx="38">
                  <c:v>-77</c:v>
                </c:pt>
                <c:pt idx="39">
                  <c:v>-76.5</c:v>
                </c:pt>
                <c:pt idx="40">
                  <c:v>-76</c:v>
                </c:pt>
                <c:pt idx="41">
                  <c:v>-74</c:v>
                </c:pt>
                <c:pt idx="42">
                  <c:v>-73</c:v>
                </c:pt>
                <c:pt idx="43">
                  <c:v>-72</c:v>
                </c:pt>
                <c:pt idx="44">
                  <c:v>-69</c:v>
                </c:pt>
                <c:pt idx="45">
                  <c:v>-69</c:v>
                </c:pt>
                <c:pt idx="46">
                  <c:v>-68.5</c:v>
                </c:pt>
                <c:pt idx="47">
                  <c:v>-68.5</c:v>
                </c:pt>
                <c:pt idx="48">
                  <c:v>-66</c:v>
                </c:pt>
                <c:pt idx="49">
                  <c:v>-65</c:v>
                </c:pt>
                <c:pt idx="50">
                  <c:v>-62</c:v>
                </c:pt>
                <c:pt idx="51">
                  <c:v>-61.5</c:v>
                </c:pt>
                <c:pt idx="52">
                  <c:v>-61</c:v>
                </c:pt>
                <c:pt idx="53">
                  <c:v>-61</c:v>
                </c:pt>
                <c:pt idx="54">
                  <c:v>-60.5</c:v>
                </c:pt>
                <c:pt idx="55">
                  <c:v>-58</c:v>
                </c:pt>
                <c:pt idx="56">
                  <c:v>-57.5</c:v>
                </c:pt>
                <c:pt idx="57">
                  <c:v>-57</c:v>
                </c:pt>
                <c:pt idx="58">
                  <c:v>-57</c:v>
                </c:pt>
                <c:pt idx="59">
                  <c:v>-54</c:v>
                </c:pt>
                <c:pt idx="60">
                  <c:v>-53</c:v>
                </c:pt>
                <c:pt idx="61">
                  <c:v>-50.5</c:v>
                </c:pt>
                <c:pt idx="62">
                  <c:v>-50</c:v>
                </c:pt>
                <c:pt idx="63">
                  <c:v>-50</c:v>
                </c:pt>
                <c:pt idx="64">
                  <c:v>-49.5</c:v>
                </c:pt>
                <c:pt idx="65">
                  <c:v>-49</c:v>
                </c:pt>
                <c:pt idx="66">
                  <c:v>-47</c:v>
                </c:pt>
                <c:pt idx="67">
                  <c:v>-46</c:v>
                </c:pt>
                <c:pt idx="68">
                  <c:v>-46</c:v>
                </c:pt>
                <c:pt idx="69">
                  <c:v>-45.5</c:v>
                </c:pt>
                <c:pt idx="70">
                  <c:v>-43</c:v>
                </c:pt>
                <c:pt idx="71">
                  <c:v>-42</c:v>
                </c:pt>
                <c:pt idx="72">
                  <c:v>-42</c:v>
                </c:pt>
                <c:pt idx="73">
                  <c:v>-39</c:v>
                </c:pt>
                <c:pt idx="74">
                  <c:v>-38.5</c:v>
                </c:pt>
                <c:pt idx="75">
                  <c:v>-38</c:v>
                </c:pt>
                <c:pt idx="76">
                  <c:v>-38</c:v>
                </c:pt>
                <c:pt idx="77">
                  <c:v>-35</c:v>
                </c:pt>
                <c:pt idx="78">
                  <c:v>-35</c:v>
                </c:pt>
                <c:pt idx="79">
                  <c:v>-34.5</c:v>
                </c:pt>
                <c:pt idx="80">
                  <c:v>-34</c:v>
                </c:pt>
                <c:pt idx="81">
                  <c:v>-34</c:v>
                </c:pt>
                <c:pt idx="82">
                  <c:v>-32</c:v>
                </c:pt>
                <c:pt idx="83">
                  <c:v>-31.5</c:v>
                </c:pt>
                <c:pt idx="84">
                  <c:v>-31</c:v>
                </c:pt>
                <c:pt idx="85">
                  <c:v>-31</c:v>
                </c:pt>
                <c:pt idx="86">
                  <c:v>-30.5</c:v>
                </c:pt>
                <c:pt idx="87">
                  <c:v>-30</c:v>
                </c:pt>
                <c:pt idx="88">
                  <c:v>-27.5</c:v>
                </c:pt>
                <c:pt idx="89">
                  <c:v>-27</c:v>
                </c:pt>
                <c:pt idx="90">
                  <c:v>-39</c:v>
                </c:pt>
                <c:pt idx="91">
                  <c:v>0</c:v>
                </c:pt>
                <c:pt idx="92">
                  <c:v>26</c:v>
                </c:pt>
                <c:pt idx="93">
                  <c:v>37</c:v>
                </c:pt>
                <c:pt idx="94">
                  <c:v>37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52</c:v>
                </c:pt>
                <c:pt idx="100">
                  <c:v>78.5</c:v>
                </c:pt>
                <c:pt idx="101">
                  <c:v>79</c:v>
                </c:pt>
                <c:pt idx="102">
                  <c:v>86</c:v>
                </c:pt>
                <c:pt idx="103">
                  <c:v>90</c:v>
                </c:pt>
                <c:pt idx="104">
                  <c:v>90</c:v>
                </c:pt>
                <c:pt idx="105">
                  <c:v>94</c:v>
                </c:pt>
                <c:pt idx="106">
                  <c:v>105</c:v>
                </c:pt>
                <c:pt idx="107">
                  <c:v>116.5</c:v>
                </c:pt>
                <c:pt idx="108">
                  <c:v>128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2.6426515247925995</c:v>
                </c:pt>
                <c:pt idx="1">
                  <c:v>2.6111354248353331</c:v>
                </c:pt>
                <c:pt idx="2">
                  <c:v>2.5165871249635359</c:v>
                </c:pt>
                <c:pt idx="3">
                  <c:v>2.4850710250062695</c:v>
                </c:pt>
                <c:pt idx="4">
                  <c:v>2.4220388250917377</c:v>
                </c:pt>
                <c:pt idx="5">
                  <c:v>2.3905227251344714</c:v>
                </c:pt>
                <c:pt idx="6">
                  <c:v>2.2959744252626733</c:v>
                </c:pt>
                <c:pt idx="7">
                  <c:v>2.2644583253054069</c:v>
                </c:pt>
                <c:pt idx="8">
                  <c:v>2.1699100254336097</c:v>
                </c:pt>
                <c:pt idx="9">
                  <c:v>2.0438456256045452</c:v>
                </c:pt>
                <c:pt idx="10">
                  <c:v>2.0123295256472797</c:v>
                </c:pt>
                <c:pt idx="11">
                  <c:v>1.697168526074619</c:v>
                </c:pt>
                <c:pt idx="12">
                  <c:v>1.6656524261173535</c:v>
                </c:pt>
                <c:pt idx="13">
                  <c:v>1.5711041262455554</c:v>
                </c:pt>
                <c:pt idx="14">
                  <c:v>1.5395880262882891</c:v>
                </c:pt>
                <c:pt idx="15">
                  <c:v>1.3504914265446932</c:v>
                </c:pt>
                <c:pt idx="16">
                  <c:v>1.3189753265874273</c:v>
                </c:pt>
                <c:pt idx="17">
                  <c:v>1.0983626268865652</c:v>
                </c:pt>
                <c:pt idx="18">
                  <c:v>1.0668465269292993</c:v>
                </c:pt>
                <c:pt idx="19">
                  <c:v>0.97229822705750113</c:v>
                </c:pt>
                <c:pt idx="20">
                  <c:v>0.94078212710023479</c:v>
                </c:pt>
                <c:pt idx="21">
                  <c:v>0.87774992718570299</c:v>
                </c:pt>
                <c:pt idx="22">
                  <c:v>0.75168552735663896</c:v>
                </c:pt>
                <c:pt idx="23">
                  <c:v>0.72016942739937306</c:v>
                </c:pt>
                <c:pt idx="24">
                  <c:v>0.45228257776261183</c:v>
                </c:pt>
                <c:pt idx="25">
                  <c:v>0.35773427789081369</c:v>
                </c:pt>
                <c:pt idx="26">
                  <c:v>0.34197622791218096</c:v>
                </c:pt>
                <c:pt idx="27">
                  <c:v>0.34197622791218096</c:v>
                </c:pt>
                <c:pt idx="28">
                  <c:v>0.27894402799764872</c:v>
                </c:pt>
                <c:pt idx="29">
                  <c:v>0.24742792804038283</c:v>
                </c:pt>
                <c:pt idx="30">
                  <c:v>0.24742792804038283</c:v>
                </c:pt>
                <c:pt idx="31">
                  <c:v>0.21591182808311693</c:v>
                </c:pt>
                <c:pt idx="32">
                  <c:v>0.21591182808311693</c:v>
                </c:pt>
                <c:pt idx="33">
                  <c:v>0.15287962816858469</c:v>
                </c:pt>
                <c:pt idx="34">
                  <c:v>0.12136352821131879</c:v>
                </c:pt>
                <c:pt idx="35">
                  <c:v>0.12136352821131879</c:v>
                </c:pt>
                <c:pt idx="36">
                  <c:v>0.10560547823268562</c:v>
                </c:pt>
                <c:pt idx="37">
                  <c:v>0.10560547823268562</c:v>
                </c:pt>
                <c:pt idx="38">
                  <c:v>2.6815228339520658E-2</c:v>
                </c:pt>
                <c:pt idx="39">
                  <c:v>1.1057178360887931E-2</c:v>
                </c:pt>
                <c:pt idx="40">
                  <c:v>-4.7008716177452392E-3</c:v>
                </c:pt>
                <c:pt idx="41">
                  <c:v>-6.7733071532277478E-2</c:v>
                </c:pt>
                <c:pt idx="42">
                  <c:v>-9.9249171489543375E-2</c:v>
                </c:pt>
                <c:pt idx="43">
                  <c:v>-0.13076527144680927</c:v>
                </c:pt>
                <c:pt idx="44">
                  <c:v>-0.22531357131860741</c:v>
                </c:pt>
                <c:pt idx="45">
                  <c:v>-0.22531357131860741</c:v>
                </c:pt>
                <c:pt idx="46">
                  <c:v>-0.24107162129724014</c:v>
                </c:pt>
                <c:pt idx="47">
                  <c:v>-0.24107162129724014</c:v>
                </c:pt>
                <c:pt idx="48">
                  <c:v>-0.31986187119040554</c:v>
                </c:pt>
                <c:pt idx="49">
                  <c:v>-0.35137797114767144</c:v>
                </c:pt>
                <c:pt idx="50">
                  <c:v>-0.44592627101946936</c:v>
                </c:pt>
                <c:pt idx="51">
                  <c:v>-0.4616843209981023</c:v>
                </c:pt>
                <c:pt idx="52">
                  <c:v>-0.47744237097673548</c:v>
                </c:pt>
                <c:pt idx="53">
                  <c:v>-0.47744237097673548</c:v>
                </c:pt>
                <c:pt idx="54">
                  <c:v>-0.49320042095536842</c:v>
                </c:pt>
                <c:pt idx="55">
                  <c:v>-0.57199067084853339</c:v>
                </c:pt>
                <c:pt idx="56">
                  <c:v>-0.58774872082716634</c:v>
                </c:pt>
                <c:pt idx="57">
                  <c:v>-0.60350677080579951</c:v>
                </c:pt>
                <c:pt idx="58">
                  <c:v>-0.60350677080579951</c:v>
                </c:pt>
                <c:pt idx="59">
                  <c:v>-0.69805507067759742</c:v>
                </c:pt>
                <c:pt idx="60">
                  <c:v>-0.72957117063486354</c:v>
                </c:pt>
                <c:pt idx="61">
                  <c:v>-0.80836142052802851</c:v>
                </c:pt>
                <c:pt idx="62">
                  <c:v>-0.82411947050666146</c:v>
                </c:pt>
                <c:pt idx="63">
                  <c:v>-0.82411947050666146</c:v>
                </c:pt>
                <c:pt idx="64">
                  <c:v>-0.8398775204852944</c:v>
                </c:pt>
                <c:pt idx="65">
                  <c:v>-0.85563557046392757</c:v>
                </c:pt>
                <c:pt idx="66">
                  <c:v>-0.91866777037845937</c:v>
                </c:pt>
                <c:pt idx="67">
                  <c:v>-0.95018387033572549</c:v>
                </c:pt>
                <c:pt idx="68">
                  <c:v>-0.95018387033572549</c:v>
                </c:pt>
                <c:pt idx="69">
                  <c:v>-0.96594192031435844</c:v>
                </c:pt>
                <c:pt idx="70">
                  <c:v>-1.0447321702075234</c:v>
                </c:pt>
                <c:pt idx="71">
                  <c:v>-1.0762482701647895</c:v>
                </c:pt>
                <c:pt idx="72">
                  <c:v>-1.0762482701647895</c:v>
                </c:pt>
                <c:pt idx="73">
                  <c:v>-1.1707965700365874</c:v>
                </c:pt>
                <c:pt idx="74">
                  <c:v>-1.1865546200152206</c:v>
                </c:pt>
                <c:pt idx="75">
                  <c:v>-1.2023126699938536</c:v>
                </c:pt>
                <c:pt idx="76">
                  <c:v>-1.2023126699938536</c:v>
                </c:pt>
                <c:pt idx="77">
                  <c:v>-1.2968609698656515</c:v>
                </c:pt>
                <c:pt idx="78">
                  <c:v>-1.2968609698656515</c:v>
                </c:pt>
                <c:pt idx="79">
                  <c:v>-1.3126190198442846</c:v>
                </c:pt>
                <c:pt idx="80">
                  <c:v>-1.3283770698229176</c:v>
                </c:pt>
                <c:pt idx="81">
                  <c:v>-1.3283770698229176</c:v>
                </c:pt>
                <c:pt idx="82">
                  <c:v>-1.3914092697374496</c:v>
                </c:pt>
                <c:pt idx="83">
                  <c:v>-1.4071673197160826</c:v>
                </c:pt>
                <c:pt idx="84">
                  <c:v>-1.4229253696947155</c:v>
                </c:pt>
                <c:pt idx="85">
                  <c:v>-1.4229253696947155</c:v>
                </c:pt>
                <c:pt idx="86">
                  <c:v>-1.4386834196733487</c:v>
                </c:pt>
                <c:pt idx="87">
                  <c:v>-1.4544414696519816</c:v>
                </c:pt>
                <c:pt idx="88">
                  <c:v>-1.5332317195451466</c:v>
                </c:pt>
                <c:pt idx="89">
                  <c:v>-1.5489897695237795</c:v>
                </c:pt>
                <c:pt idx="90">
                  <c:v>-1.1707965700365874</c:v>
                </c:pt>
                <c:pt idx="91">
                  <c:v>-2.3999244683699619</c:v>
                </c:pt>
                <c:pt idx="92">
                  <c:v>-3.2193430672588779</c:v>
                </c:pt>
                <c:pt idx="93">
                  <c:v>-3.5660201667888041</c:v>
                </c:pt>
                <c:pt idx="94">
                  <c:v>-3.5660201667888041</c:v>
                </c:pt>
                <c:pt idx="95">
                  <c:v>-3.6920845666178681</c:v>
                </c:pt>
                <c:pt idx="96">
                  <c:v>-3.6920845666178681</c:v>
                </c:pt>
                <c:pt idx="97">
                  <c:v>-3.6920845666178681</c:v>
                </c:pt>
                <c:pt idx="98">
                  <c:v>-3.6920845666178681</c:v>
                </c:pt>
                <c:pt idx="99">
                  <c:v>-4.0387616661477939</c:v>
                </c:pt>
                <c:pt idx="100">
                  <c:v>-4.8739383150153435</c:v>
                </c:pt>
                <c:pt idx="101">
                  <c:v>-4.8896963649939771</c:v>
                </c:pt>
                <c:pt idx="102">
                  <c:v>-5.1103090646948388</c:v>
                </c:pt>
                <c:pt idx="103">
                  <c:v>-5.2363734645239024</c:v>
                </c:pt>
                <c:pt idx="104">
                  <c:v>-5.2363734645239024</c:v>
                </c:pt>
                <c:pt idx="105">
                  <c:v>-5.3624378643529669</c:v>
                </c:pt>
                <c:pt idx="106">
                  <c:v>-5.7091149638828931</c:v>
                </c:pt>
                <c:pt idx="107">
                  <c:v>-6.071550113391452</c:v>
                </c:pt>
                <c:pt idx="108">
                  <c:v>-6.4339852629000109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38-428D-9EBA-F1EDA6368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16344"/>
        <c:axId val="1"/>
      </c:scatterChart>
      <c:valAx>
        <c:axId val="1008116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16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3492765883602"/>
          <c:y val="0.91874999999999996"/>
          <c:w val="0.8636372312965012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20</xdr:col>
      <xdr:colOff>0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AA9728-D66A-A57B-88CC-20C2484F1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22" TargetMode="External"/><Relationship Id="rId2" Type="http://schemas.openxmlformats.org/officeDocument/2006/relationships/hyperlink" Target="http://www.bav-astro.de/sfs/BAVM_link.php?BAVMnr=93" TargetMode="External"/><Relationship Id="rId1" Type="http://schemas.openxmlformats.org/officeDocument/2006/relationships/hyperlink" Target="http://www.bav-astro.de/sfs/BAVM_link.php?BAVMnr=93" TargetMode="External"/><Relationship Id="rId6" Type="http://schemas.openxmlformats.org/officeDocument/2006/relationships/hyperlink" Target="http://www.bav-astro.de/sfs/BAVM_link.php?BAVMnr=192" TargetMode="External"/><Relationship Id="rId5" Type="http://schemas.openxmlformats.org/officeDocument/2006/relationships/hyperlink" Target="http://www.bav-astro.de/sfs/BAVM_link.php?BAVMnr=154" TargetMode="External"/><Relationship Id="rId4" Type="http://schemas.openxmlformats.org/officeDocument/2006/relationships/hyperlink" Target="http://www.bav-astro.de/sfs/BAVM_link.php?BAVMnr=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792"/>
  <sheetViews>
    <sheetView tabSelected="1" workbookViewId="0">
      <pane xSplit="14" ySplit="22" topLeftCell="O11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49</v>
      </c>
    </row>
    <row r="2" spans="1:6">
      <c r="A2" t="s">
        <v>25</v>
      </c>
      <c r="B2" s="43" t="s">
        <v>350</v>
      </c>
    </row>
    <row r="4" spans="1:6">
      <c r="A4" s="8" t="s">
        <v>0</v>
      </c>
      <c r="C4" s="3">
        <v>41072.03</v>
      </c>
      <c r="D4" s="4">
        <v>96.71</v>
      </c>
    </row>
    <row r="5" spans="1:6">
      <c r="A5" s="33" t="s">
        <v>342</v>
      </c>
      <c r="B5" s="17"/>
      <c r="C5" s="34">
        <v>-9.5</v>
      </c>
      <c r="D5" s="17" t="s">
        <v>343</v>
      </c>
    </row>
    <row r="6" spans="1:6">
      <c r="A6" s="8" t="s">
        <v>1</v>
      </c>
    </row>
    <row r="7" spans="1:6">
      <c r="A7" t="s">
        <v>2</v>
      </c>
      <c r="C7">
        <f>+C4</f>
        <v>41072.03</v>
      </c>
    </row>
    <row r="8" spans="1:6">
      <c r="A8" t="s">
        <v>3</v>
      </c>
      <c r="C8">
        <f>+D4</f>
        <v>96.71</v>
      </c>
    </row>
    <row r="9" spans="1:6">
      <c r="A9" s="35" t="s">
        <v>344</v>
      </c>
      <c r="B9" s="36">
        <v>21</v>
      </c>
      <c r="C9" s="37" t="str">
        <f>"F"&amp;B9</f>
        <v>F21</v>
      </c>
      <c r="D9" s="38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39">
        <f ca="1">INTERCEPT(INDIRECT($D$9):G978,INDIRECT($C$9):F978)</f>
        <v>-2.3999244683699619</v>
      </c>
      <c r="D11" s="6"/>
    </row>
    <row r="12" spans="1:6">
      <c r="A12" t="s">
        <v>17</v>
      </c>
      <c r="C12" s="39">
        <f ca="1">SLOPE(INDIRECT($D$9):G978,INDIRECT($C$9):F978)</f>
        <v>-3.1516099957266008E-2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53444.476014737098</v>
      </c>
      <c r="E15" s="40" t="s">
        <v>345</v>
      </c>
      <c r="F15" s="34">
        <v>1</v>
      </c>
    </row>
    <row r="16" spans="1:6">
      <c r="A16" s="8" t="s">
        <v>4</v>
      </c>
      <c r="C16" s="12">
        <f ca="1">+C8+C12</f>
        <v>96.678483900042721</v>
      </c>
      <c r="E16" s="40" t="s">
        <v>346</v>
      </c>
      <c r="F16" s="41">
        <f ca="1">NOW()+15018.5+$C$5/24</f>
        <v>60338.735775231478</v>
      </c>
    </row>
    <row r="17" spans="1:17" ht="13.5" thickBot="1">
      <c r="A17" s="13" t="s">
        <v>48</v>
      </c>
      <c r="C17">
        <f>COUNT(C21:C2191)</f>
        <v>109</v>
      </c>
      <c r="E17" s="40" t="s">
        <v>347</v>
      </c>
      <c r="F17" s="41">
        <f ca="1">ROUND(2*(F16-$C$7)/$C$8,0)/2+F15</f>
        <v>200</v>
      </c>
    </row>
    <row r="18" spans="1:17">
      <c r="A18" s="8" t="s">
        <v>5</v>
      </c>
      <c r="C18" s="3">
        <f ca="1">+C15</f>
        <v>53444.476014737098</v>
      </c>
      <c r="D18" s="4">
        <f ca="1">+C16</f>
        <v>96.678483900042721</v>
      </c>
      <c r="E18" s="40" t="s">
        <v>348</v>
      </c>
      <c r="F18" s="38">
        <f ca="1">ROUND(2*(F16-$C$15)/$C$16,0)/2+F15</f>
        <v>72.5</v>
      </c>
    </row>
    <row r="19" spans="1:17" ht="13.5" thickTop="1">
      <c r="E19" s="40" t="s">
        <v>349</v>
      </c>
      <c r="F19" s="42">
        <f ca="1">+$C$15+$C$16*F18-15018.5-$C$5/24</f>
        <v>45435.561930823533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57</v>
      </c>
      <c r="I20" s="10" t="s">
        <v>60</v>
      </c>
      <c r="J20" s="10" t="s">
        <v>54</v>
      </c>
      <c r="K20" s="10" t="s">
        <v>52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>
      <c r="A21" s="30" t="s">
        <v>67</v>
      </c>
      <c r="B21" s="32" t="s">
        <v>341</v>
      </c>
      <c r="C21" s="31">
        <v>25594</v>
      </c>
      <c r="D21" s="30" t="s">
        <v>60</v>
      </c>
      <c r="E21">
        <f t="shared" ref="E21:E52" si="0">+(C21-C$7)/C$8</f>
        <v>-160.04580705201116</v>
      </c>
      <c r="F21">
        <f t="shared" ref="F21:F52" si="1">ROUND(2*E21,0)/2</f>
        <v>-160</v>
      </c>
      <c r="G21">
        <f t="shared" ref="G21:G52" si="2">+C21-(C$7+F21*C$8)</f>
        <v>-4.430000000000291</v>
      </c>
      <c r="H21">
        <f t="shared" ref="H21:H46" si="3">+G21</f>
        <v>-4.430000000000291</v>
      </c>
      <c r="O21">
        <f t="shared" ref="O21:O52" ca="1" si="4">+C$11+C$12*F21</f>
        <v>2.6426515247925995</v>
      </c>
      <c r="Q21" s="2">
        <f t="shared" ref="Q21:Q52" si="5">+C21-15018.5</f>
        <v>10575.5</v>
      </c>
    </row>
    <row r="22" spans="1:17">
      <c r="A22" s="30" t="s">
        <v>67</v>
      </c>
      <c r="B22" s="32" t="s">
        <v>341</v>
      </c>
      <c r="C22" s="30">
        <v>25692</v>
      </c>
      <c r="D22" s="30" t="s">
        <v>60</v>
      </c>
      <c r="E22">
        <f t="shared" si="0"/>
        <v>-159.03246820390859</v>
      </c>
      <c r="F22">
        <f t="shared" si="1"/>
        <v>-159</v>
      </c>
      <c r="G22">
        <f t="shared" si="2"/>
        <v>-3.1399999999994179</v>
      </c>
      <c r="H22">
        <f t="shared" si="3"/>
        <v>-3.1399999999994179</v>
      </c>
      <c r="O22">
        <f t="shared" ca="1" si="4"/>
        <v>2.6111354248353331</v>
      </c>
      <c r="Q22" s="2">
        <f t="shared" si="5"/>
        <v>10673.5</v>
      </c>
    </row>
    <row r="23" spans="1:17">
      <c r="A23" s="30" t="s">
        <v>67</v>
      </c>
      <c r="B23" s="32" t="s">
        <v>341</v>
      </c>
      <c r="C23" s="30">
        <v>25986</v>
      </c>
      <c r="D23" s="30" t="s">
        <v>60</v>
      </c>
      <c r="E23">
        <f t="shared" si="0"/>
        <v>-155.99245165960087</v>
      </c>
      <c r="F23">
        <f t="shared" si="1"/>
        <v>-156</v>
      </c>
      <c r="G23">
        <f t="shared" si="2"/>
        <v>0.72999999999956344</v>
      </c>
      <c r="H23">
        <f t="shared" si="3"/>
        <v>0.72999999999956344</v>
      </c>
      <c r="O23">
        <f t="shared" ca="1" si="4"/>
        <v>2.5165871249635359</v>
      </c>
      <c r="Q23" s="2">
        <f t="shared" si="5"/>
        <v>10967.5</v>
      </c>
    </row>
    <row r="24" spans="1:17">
      <c r="A24" s="30" t="s">
        <v>67</v>
      </c>
      <c r="B24" s="32" t="s">
        <v>341</v>
      </c>
      <c r="C24" s="30">
        <v>26084</v>
      </c>
      <c r="D24" s="30" t="s">
        <v>60</v>
      </c>
      <c r="E24">
        <f t="shared" si="0"/>
        <v>-154.97911281149828</v>
      </c>
      <c r="F24">
        <f t="shared" si="1"/>
        <v>-155</v>
      </c>
      <c r="G24">
        <f t="shared" si="2"/>
        <v>2.0200000000004366</v>
      </c>
      <c r="H24">
        <f t="shared" si="3"/>
        <v>2.0200000000004366</v>
      </c>
      <c r="O24">
        <f t="shared" ca="1" si="4"/>
        <v>2.4850710250062695</v>
      </c>
      <c r="Q24" s="2">
        <f t="shared" si="5"/>
        <v>11065.5</v>
      </c>
    </row>
    <row r="25" spans="1:17">
      <c r="A25" s="30" t="s">
        <v>67</v>
      </c>
      <c r="B25" s="32" t="s">
        <v>341</v>
      </c>
      <c r="C25" s="30">
        <v>26276</v>
      </c>
      <c r="D25" s="30" t="s">
        <v>60</v>
      </c>
      <c r="E25">
        <f t="shared" si="0"/>
        <v>-152.99379588460346</v>
      </c>
      <c r="F25">
        <f t="shared" si="1"/>
        <v>-153</v>
      </c>
      <c r="G25">
        <f t="shared" si="2"/>
        <v>0.59999999999854481</v>
      </c>
      <c r="H25">
        <f t="shared" si="3"/>
        <v>0.59999999999854481</v>
      </c>
      <c r="O25">
        <f t="shared" ca="1" si="4"/>
        <v>2.4220388250917377</v>
      </c>
      <c r="Q25" s="2">
        <f t="shared" si="5"/>
        <v>11257.5</v>
      </c>
    </row>
    <row r="26" spans="1:17">
      <c r="A26" s="30" t="s">
        <v>67</v>
      </c>
      <c r="B26" s="32" t="s">
        <v>341</v>
      </c>
      <c r="C26" s="30">
        <v>26374</v>
      </c>
      <c r="D26" s="30" t="s">
        <v>60</v>
      </c>
      <c r="E26">
        <f t="shared" si="0"/>
        <v>-151.98045703650087</v>
      </c>
      <c r="F26">
        <f t="shared" si="1"/>
        <v>-152</v>
      </c>
      <c r="G26">
        <f t="shared" si="2"/>
        <v>1.8899999999994179</v>
      </c>
      <c r="H26">
        <f t="shared" si="3"/>
        <v>1.8899999999994179</v>
      </c>
      <c r="O26">
        <f t="shared" ca="1" si="4"/>
        <v>2.3905227251344714</v>
      </c>
      <c r="Q26" s="2">
        <f t="shared" si="5"/>
        <v>11355.5</v>
      </c>
    </row>
    <row r="27" spans="1:17">
      <c r="A27" s="30" t="s">
        <v>67</v>
      </c>
      <c r="B27" s="32" t="s">
        <v>341</v>
      </c>
      <c r="C27" s="30">
        <v>26664</v>
      </c>
      <c r="D27" s="30" t="s">
        <v>60</v>
      </c>
      <c r="E27">
        <f t="shared" si="0"/>
        <v>-148.98180126150345</v>
      </c>
      <c r="F27">
        <f t="shared" si="1"/>
        <v>-149</v>
      </c>
      <c r="G27">
        <f t="shared" si="2"/>
        <v>1.7600000000020373</v>
      </c>
      <c r="H27">
        <f t="shared" si="3"/>
        <v>1.7600000000020373</v>
      </c>
      <c r="O27">
        <f t="shared" ca="1" si="4"/>
        <v>2.2959744252626733</v>
      </c>
      <c r="Q27" s="2">
        <f t="shared" si="5"/>
        <v>11645.5</v>
      </c>
    </row>
    <row r="28" spans="1:17">
      <c r="A28" s="30" t="s">
        <v>67</v>
      </c>
      <c r="B28" s="32" t="s">
        <v>341</v>
      </c>
      <c r="C28" s="30">
        <v>26762</v>
      </c>
      <c r="D28" s="30" t="s">
        <v>60</v>
      </c>
      <c r="E28">
        <f t="shared" si="0"/>
        <v>-147.96846241340089</v>
      </c>
      <c r="F28">
        <f t="shared" si="1"/>
        <v>-148</v>
      </c>
      <c r="G28">
        <f t="shared" si="2"/>
        <v>3.0500000000029104</v>
      </c>
      <c r="H28">
        <f t="shared" si="3"/>
        <v>3.0500000000029104</v>
      </c>
      <c r="O28">
        <f t="shared" ca="1" si="4"/>
        <v>2.2644583253054069</v>
      </c>
      <c r="Q28" s="2">
        <f t="shared" si="5"/>
        <v>11743.5</v>
      </c>
    </row>
    <row r="29" spans="1:17">
      <c r="A29" s="30" t="s">
        <v>67</v>
      </c>
      <c r="B29" s="32" t="s">
        <v>341</v>
      </c>
      <c r="C29" s="30">
        <v>27052</v>
      </c>
      <c r="D29" s="30" t="s">
        <v>60</v>
      </c>
      <c r="E29">
        <f t="shared" si="0"/>
        <v>-144.96980663840347</v>
      </c>
      <c r="F29">
        <f t="shared" si="1"/>
        <v>-145</v>
      </c>
      <c r="G29">
        <f t="shared" si="2"/>
        <v>2.9199999999982538</v>
      </c>
      <c r="H29">
        <f t="shared" si="3"/>
        <v>2.9199999999982538</v>
      </c>
      <c r="O29">
        <f t="shared" ca="1" si="4"/>
        <v>2.1699100254336097</v>
      </c>
      <c r="Q29" s="2">
        <f t="shared" si="5"/>
        <v>12033.5</v>
      </c>
    </row>
    <row r="30" spans="1:17">
      <c r="A30" s="30" t="s">
        <v>67</v>
      </c>
      <c r="B30" s="32" t="s">
        <v>341</v>
      </c>
      <c r="C30" s="30">
        <v>27436</v>
      </c>
      <c r="D30" s="30" t="s">
        <v>60</v>
      </c>
      <c r="E30">
        <f t="shared" si="0"/>
        <v>-140.99917278461379</v>
      </c>
      <c r="F30">
        <f t="shared" si="1"/>
        <v>-141</v>
      </c>
      <c r="G30">
        <f t="shared" si="2"/>
        <v>8.000000000174623E-2</v>
      </c>
      <c r="H30">
        <f t="shared" si="3"/>
        <v>8.000000000174623E-2</v>
      </c>
      <c r="O30">
        <f t="shared" ca="1" si="4"/>
        <v>2.0438456256045452</v>
      </c>
      <c r="Q30" s="2">
        <f t="shared" si="5"/>
        <v>12417.5</v>
      </c>
    </row>
    <row r="31" spans="1:17">
      <c r="A31" s="30" t="s">
        <v>67</v>
      </c>
      <c r="B31" s="32" t="s">
        <v>341</v>
      </c>
      <c r="C31" s="30">
        <v>27534</v>
      </c>
      <c r="D31" s="30" t="s">
        <v>60</v>
      </c>
      <c r="E31">
        <f t="shared" si="0"/>
        <v>-139.98583393651123</v>
      </c>
      <c r="F31">
        <f t="shared" si="1"/>
        <v>-140</v>
      </c>
      <c r="G31">
        <f t="shared" si="2"/>
        <v>1.3700000000026193</v>
      </c>
      <c r="H31">
        <f t="shared" si="3"/>
        <v>1.3700000000026193</v>
      </c>
      <c r="O31">
        <f t="shared" ca="1" si="4"/>
        <v>2.0123295256472797</v>
      </c>
      <c r="Q31" s="2">
        <f t="shared" si="5"/>
        <v>12515.5</v>
      </c>
    </row>
    <row r="32" spans="1:17">
      <c r="A32" s="30" t="s">
        <v>67</v>
      </c>
      <c r="B32" s="32" t="s">
        <v>341</v>
      </c>
      <c r="C32" s="30">
        <v>28500</v>
      </c>
      <c r="D32" s="30" t="s">
        <v>60</v>
      </c>
      <c r="E32">
        <f t="shared" si="0"/>
        <v>-129.99720814807156</v>
      </c>
      <c r="F32">
        <f t="shared" si="1"/>
        <v>-130</v>
      </c>
      <c r="G32">
        <f t="shared" si="2"/>
        <v>0.27000000000043656</v>
      </c>
      <c r="H32">
        <f t="shared" si="3"/>
        <v>0.27000000000043656</v>
      </c>
      <c r="O32">
        <f t="shared" ca="1" si="4"/>
        <v>1.697168526074619</v>
      </c>
      <c r="Q32" s="2">
        <f t="shared" si="5"/>
        <v>13481.5</v>
      </c>
    </row>
    <row r="33" spans="1:31">
      <c r="A33" s="30" t="s">
        <v>67</v>
      </c>
      <c r="B33" s="32" t="s">
        <v>341</v>
      </c>
      <c r="C33" s="30">
        <v>28598</v>
      </c>
      <c r="D33" s="30" t="s">
        <v>60</v>
      </c>
      <c r="E33">
        <f t="shared" si="0"/>
        <v>-128.98386929996897</v>
      </c>
      <c r="F33">
        <f t="shared" si="1"/>
        <v>-129</v>
      </c>
      <c r="G33">
        <f t="shared" si="2"/>
        <v>1.5599999999976717</v>
      </c>
      <c r="H33">
        <f t="shared" si="3"/>
        <v>1.5599999999976717</v>
      </c>
      <c r="O33">
        <f t="shared" ca="1" si="4"/>
        <v>1.6656524261173535</v>
      </c>
      <c r="Q33" s="2">
        <f t="shared" si="5"/>
        <v>13579.5</v>
      </c>
    </row>
    <row r="34" spans="1:31">
      <c r="A34" s="30" t="s">
        <v>101</v>
      </c>
      <c r="B34" s="32" t="s">
        <v>341</v>
      </c>
      <c r="C34" s="30">
        <v>28888</v>
      </c>
      <c r="D34" s="30" t="s">
        <v>60</v>
      </c>
      <c r="E34">
        <f t="shared" si="0"/>
        <v>-125.98521352497156</v>
      </c>
      <c r="F34">
        <f t="shared" si="1"/>
        <v>-126</v>
      </c>
      <c r="G34">
        <f t="shared" si="2"/>
        <v>1.430000000000291</v>
      </c>
      <c r="H34">
        <f t="shared" si="3"/>
        <v>1.430000000000291</v>
      </c>
      <c r="O34">
        <f t="shared" ca="1" si="4"/>
        <v>1.5711041262455554</v>
      </c>
      <c r="Q34" s="2">
        <f t="shared" si="5"/>
        <v>13869.5</v>
      </c>
    </row>
    <row r="35" spans="1:31">
      <c r="A35" s="30" t="s">
        <v>101</v>
      </c>
      <c r="B35" s="32" t="s">
        <v>341</v>
      </c>
      <c r="C35" s="30">
        <v>28985</v>
      </c>
      <c r="D35" s="30" t="s">
        <v>60</v>
      </c>
      <c r="E35">
        <f t="shared" si="0"/>
        <v>-124.98221486919657</v>
      </c>
      <c r="F35">
        <f t="shared" si="1"/>
        <v>-125</v>
      </c>
      <c r="G35">
        <f t="shared" si="2"/>
        <v>1.7200000000011642</v>
      </c>
      <c r="H35">
        <f t="shared" si="3"/>
        <v>1.7200000000011642</v>
      </c>
      <c r="O35">
        <f t="shared" ca="1" si="4"/>
        <v>1.5395880262882891</v>
      </c>
      <c r="Q35" s="2">
        <f t="shared" si="5"/>
        <v>13966.5</v>
      </c>
    </row>
    <row r="36" spans="1:31">
      <c r="A36" s="30" t="s">
        <v>67</v>
      </c>
      <c r="B36" s="32" t="s">
        <v>341</v>
      </c>
      <c r="C36" s="30">
        <v>29568</v>
      </c>
      <c r="D36" s="30" t="s">
        <v>60</v>
      </c>
      <c r="E36">
        <f t="shared" si="0"/>
        <v>-118.95388274221899</v>
      </c>
      <c r="F36">
        <f t="shared" si="1"/>
        <v>-119</v>
      </c>
      <c r="G36">
        <f t="shared" si="2"/>
        <v>4.4599999999991269</v>
      </c>
      <c r="H36">
        <f t="shared" si="3"/>
        <v>4.4599999999991269</v>
      </c>
      <c r="O36">
        <f t="shared" ca="1" si="4"/>
        <v>1.3504914265446932</v>
      </c>
      <c r="Q36" s="2">
        <f t="shared" si="5"/>
        <v>14549.5</v>
      </c>
    </row>
    <row r="37" spans="1:31">
      <c r="A37" s="30" t="s">
        <v>67</v>
      </c>
      <c r="B37" s="32" t="s">
        <v>341</v>
      </c>
      <c r="C37" s="30">
        <v>29665</v>
      </c>
      <c r="D37" s="30" t="s">
        <v>60</v>
      </c>
      <c r="E37">
        <f t="shared" si="0"/>
        <v>-117.95088408644401</v>
      </c>
      <c r="F37">
        <f t="shared" si="1"/>
        <v>-118</v>
      </c>
      <c r="G37">
        <f t="shared" si="2"/>
        <v>4.75</v>
      </c>
      <c r="H37">
        <f t="shared" si="3"/>
        <v>4.75</v>
      </c>
      <c r="O37">
        <f t="shared" ca="1" si="4"/>
        <v>1.3189753265874273</v>
      </c>
      <c r="Q37" s="2">
        <f t="shared" si="5"/>
        <v>14646.5</v>
      </c>
    </row>
    <row r="38" spans="1:31">
      <c r="A38" s="30" t="s">
        <v>67</v>
      </c>
      <c r="B38" s="32" t="s">
        <v>341</v>
      </c>
      <c r="C38" s="30">
        <v>30337</v>
      </c>
      <c r="D38" s="30" t="s">
        <v>60</v>
      </c>
      <c r="E38">
        <f t="shared" si="0"/>
        <v>-111.00227484231206</v>
      </c>
      <c r="F38">
        <f t="shared" si="1"/>
        <v>-111</v>
      </c>
      <c r="G38">
        <f t="shared" si="2"/>
        <v>-0.22000000000116415</v>
      </c>
      <c r="H38">
        <f t="shared" si="3"/>
        <v>-0.22000000000116415</v>
      </c>
      <c r="O38">
        <f t="shared" ca="1" si="4"/>
        <v>1.0983626268865652</v>
      </c>
      <c r="Q38" s="2">
        <f t="shared" si="5"/>
        <v>15318.5</v>
      </c>
    </row>
    <row r="39" spans="1:31">
      <c r="A39" s="30" t="s">
        <v>67</v>
      </c>
      <c r="B39" s="32" t="s">
        <v>341</v>
      </c>
      <c r="C39" s="30">
        <v>30435</v>
      </c>
      <c r="D39" s="30" t="s">
        <v>60</v>
      </c>
      <c r="E39">
        <f t="shared" si="0"/>
        <v>-109.98893599420948</v>
      </c>
      <c r="F39">
        <f t="shared" si="1"/>
        <v>-110</v>
      </c>
      <c r="G39">
        <f t="shared" si="2"/>
        <v>1.069999999999709</v>
      </c>
      <c r="H39">
        <f t="shared" si="3"/>
        <v>1.069999999999709</v>
      </c>
      <c r="O39">
        <f t="shared" ca="1" si="4"/>
        <v>1.0668465269292993</v>
      </c>
      <c r="Q39" s="2">
        <f t="shared" si="5"/>
        <v>15416.5</v>
      </c>
    </row>
    <row r="40" spans="1:31">
      <c r="A40" s="30" t="s">
        <v>67</v>
      </c>
      <c r="B40" s="32" t="s">
        <v>341</v>
      </c>
      <c r="C40" s="30">
        <v>30727</v>
      </c>
      <c r="D40" s="30" t="s">
        <v>60</v>
      </c>
      <c r="E40">
        <f t="shared" si="0"/>
        <v>-106.96959983455692</v>
      </c>
      <c r="F40">
        <f t="shared" si="1"/>
        <v>-107</v>
      </c>
      <c r="G40">
        <f t="shared" si="2"/>
        <v>2.9400000000023283</v>
      </c>
      <c r="H40">
        <f t="shared" si="3"/>
        <v>2.9400000000023283</v>
      </c>
      <c r="O40">
        <f t="shared" ca="1" si="4"/>
        <v>0.97229822705750113</v>
      </c>
      <c r="Q40" s="2">
        <f t="shared" si="5"/>
        <v>15708.5</v>
      </c>
    </row>
    <row r="41" spans="1:31">
      <c r="A41" s="30" t="s">
        <v>67</v>
      </c>
      <c r="B41" s="32" t="s">
        <v>341</v>
      </c>
      <c r="C41" s="30">
        <v>30825</v>
      </c>
      <c r="D41" s="30" t="s">
        <v>60</v>
      </c>
      <c r="E41">
        <f t="shared" si="0"/>
        <v>-105.95626098645434</v>
      </c>
      <c r="F41">
        <f t="shared" si="1"/>
        <v>-106</v>
      </c>
      <c r="G41">
        <f t="shared" si="2"/>
        <v>4.2300000000032014</v>
      </c>
      <c r="H41">
        <f t="shared" si="3"/>
        <v>4.2300000000032014</v>
      </c>
      <c r="O41">
        <f t="shared" ca="1" si="4"/>
        <v>0.94078212710023479</v>
      </c>
      <c r="Q41" s="2">
        <f t="shared" si="5"/>
        <v>15806.5</v>
      </c>
    </row>
    <row r="42" spans="1:31">
      <c r="A42" s="30" t="s">
        <v>67</v>
      </c>
      <c r="B42" s="32" t="s">
        <v>341</v>
      </c>
      <c r="C42" s="30">
        <v>31017</v>
      </c>
      <c r="D42" s="30" t="s">
        <v>60</v>
      </c>
      <c r="E42">
        <f t="shared" si="0"/>
        <v>-103.9709440595595</v>
      </c>
      <c r="F42">
        <f t="shared" si="1"/>
        <v>-104</v>
      </c>
      <c r="G42">
        <f t="shared" si="2"/>
        <v>2.8100000000013097</v>
      </c>
      <c r="H42">
        <f t="shared" si="3"/>
        <v>2.8100000000013097</v>
      </c>
      <c r="O42">
        <f t="shared" ca="1" si="4"/>
        <v>0.87774992718570299</v>
      </c>
      <c r="Q42" s="2">
        <f t="shared" si="5"/>
        <v>15998.5</v>
      </c>
    </row>
    <row r="43" spans="1:31">
      <c r="A43" s="30" t="s">
        <v>67</v>
      </c>
      <c r="B43" s="32" t="s">
        <v>341</v>
      </c>
      <c r="C43" s="30">
        <v>31398</v>
      </c>
      <c r="D43" s="30" t="s">
        <v>60</v>
      </c>
      <c r="E43">
        <f t="shared" si="0"/>
        <v>-100.03133078275255</v>
      </c>
      <c r="F43">
        <f t="shared" si="1"/>
        <v>-100</v>
      </c>
      <c r="G43">
        <f t="shared" si="2"/>
        <v>-3.0299999999988358</v>
      </c>
      <c r="H43">
        <f t="shared" si="3"/>
        <v>-3.0299999999988358</v>
      </c>
      <c r="O43">
        <f t="shared" ca="1" si="4"/>
        <v>0.75168552735663896</v>
      </c>
      <c r="Q43" s="2">
        <f t="shared" si="5"/>
        <v>16379.5</v>
      </c>
    </row>
    <row r="44" spans="1:31">
      <c r="A44" s="30" t="s">
        <v>67</v>
      </c>
      <c r="B44" s="32" t="s">
        <v>341</v>
      </c>
      <c r="C44" s="30">
        <v>31496</v>
      </c>
      <c r="D44" s="30" t="s">
        <v>60</v>
      </c>
      <c r="E44">
        <f t="shared" si="0"/>
        <v>-99.017991934649984</v>
      </c>
      <c r="F44">
        <f t="shared" si="1"/>
        <v>-99</v>
      </c>
      <c r="G44">
        <f t="shared" si="2"/>
        <v>-1.7399999999979627</v>
      </c>
      <c r="H44">
        <f t="shared" si="3"/>
        <v>-1.7399999999979627</v>
      </c>
      <c r="O44">
        <f t="shared" ca="1" si="4"/>
        <v>0.72016942739937306</v>
      </c>
      <c r="Q44" s="2">
        <f t="shared" si="5"/>
        <v>16477.5</v>
      </c>
    </row>
    <row r="45" spans="1:31">
      <c r="A45" s="30" t="s">
        <v>129</v>
      </c>
      <c r="B45" s="32" t="s">
        <v>47</v>
      </c>
      <c r="C45" s="30">
        <v>32324</v>
      </c>
      <c r="D45" s="30" t="s">
        <v>60</v>
      </c>
      <c r="E45">
        <f t="shared" si="0"/>
        <v>-90.456312687415974</v>
      </c>
      <c r="F45">
        <f t="shared" si="1"/>
        <v>-90.5</v>
      </c>
      <c r="G45">
        <f t="shared" si="2"/>
        <v>4.2249999999985448</v>
      </c>
      <c r="H45">
        <f t="shared" si="3"/>
        <v>4.2249999999985448</v>
      </c>
      <c r="O45">
        <f t="shared" ca="1" si="4"/>
        <v>0.45228257776261183</v>
      </c>
      <c r="Q45" s="2">
        <f t="shared" si="5"/>
        <v>17305.5</v>
      </c>
    </row>
    <row r="46" spans="1:31">
      <c r="A46" s="30" t="s">
        <v>129</v>
      </c>
      <c r="B46" s="32" t="s">
        <v>47</v>
      </c>
      <c r="C46" s="30">
        <v>32614.5</v>
      </c>
      <c r="D46" s="30" t="s">
        <v>60</v>
      </c>
      <c r="E46">
        <f t="shared" si="0"/>
        <v>-87.452486816254776</v>
      </c>
      <c r="F46">
        <f t="shared" si="1"/>
        <v>-87.5</v>
      </c>
      <c r="G46">
        <f t="shared" si="2"/>
        <v>4.5950000000011642</v>
      </c>
      <c r="H46">
        <f t="shared" si="3"/>
        <v>4.5950000000011642</v>
      </c>
      <c r="O46">
        <f t="shared" ca="1" si="4"/>
        <v>0.35773427789081369</v>
      </c>
      <c r="Q46" s="2">
        <f t="shared" si="5"/>
        <v>17596</v>
      </c>
    </row>
    <row r="47" spans="1:31">
      <c r="A47" t="s">
        <v>30</v>
      </c>
      <c r="C47" s="15">
        <v>32662.400000000001</v>
      </c>
      <c r="D47" s="14"/>
      <c r="E47">
        <f t="shared" si="0"/>
        <v>-86.957191603763803</v>
      </c>
      <c r="F47">
        <f t="shared" si="1"/>
        <v>-87</v>
      </c>
      <c r="G47">
        <f t="shared" si="2"/>
        <v>4.1399999999994179</v>
      </c>
      <c r="H47">
        <f t="shared" ref="H47:H73" si="6">+G47</f>
        <v>4.1399999999994179</v>
      </c>
      <c r="N47">
        <f>+G47</f>
        <v>4.1399999999994179</v>
      </c>
      <c r="O47">
        <f t="shared" ca="1" si="4"/>
        <v>0.34197622791218096</v>
      </c>
      <c r="Q47" s="2">
        <f t="shared" si="5"/>
        <v>17643.900000000001</v>
      </c>
      <c r="AA47" t="s">
        <v>29</v>
      </c>
      <c r="AE47" t="s">
        <v>31</v>
      </c>
    </row>
    <row r="48" spans="1:31">
      <c r="A48" s="30" t="s">
        <v>67</v>
      </c>
      <c r="B48" s="32" t="s">
        <v>341</v>
      </c>
      <c r="C48" s="30">
        <v>32663</v>
      </c>
      <c r="D48" s="30" t="s">
        <v>60</v>
      </c>
      <c r="E48">
        <f t="shared" si="0"/>
        <v>-86.950987488367275</v>
      </c>
      <c r="F48">
        <f t="shared" si="1"/>
        <v>-87</v>
      </c>
      <c r="G48">
        <f t="shared" si="2"/>
        <v>4.7399999999979627</v>
      </c>
      <c r="H48">
        <f t="shared" si="6"/>
        <v>4.7399999999979627</v>
      </c>
      <c r="O48">
        <f t="shared" ca="1" si="4"/>
        <v>0.34197622791218096</v>
      </c>
      <c r="Q48" s="2">
        <f t="shared" si="5"/>
        <v>17644.5</v>
      </c>
    </row>
    <row r="49" spans="1:31">
      <c r="A49" s="30" t="s">
        <v>67</v>
      </c>
      <c r="B49" s="32" t="s">
        <v>341</v>
      </c>
      <c r="C49" s="30">
        <v>32853</v>
      </c>
      <c r="D49" s="30" t="s">
        <v>60</v>
      </c>
      <c r="E49">
        <f t="shared" si="0"/>
        <v>-84.986350946127587</v>
      </c>
      <c r="F49">
        <f t="shared" si="1"/>
        <v>-85</v>
      </c>
      <c r="G49">
        <f t="shared" si="2"/>
        <v>1.319999999999709</v>
      </c>
      <c r="H49">
        <f t="shared" si="6"/>
        <v>1.319999999999709</v>
      </c>
      <c r="O49">
        <f t="shared" ca="1" si="4"/>
        <v>0.27894402799764872</v>
      </c>
      <c r="Q49" s="2">
        <f t="shared" si="5"/>
        <v>17834.5</v>
      </c>
    </row>
    <row r="50" spans="1:31">
      <c r="A50" t="s">
        <v>30</v>
      </c>
      <c r="C50" s="15">
        <v>32948</v>
      </c>
      <c r="D50" s="14"/>
      <c r="E50">
        <f t="shared" si="0"/>
        <v>-84.00403267500775</v>
      </c>
      <c r="F50">
        <f t="shared" si="1"/>
        <v>-84</v>
      </c>
      <c r="G50">
        <f t="shared" si="2"/>
        <v>-0.38999999999941792</v>
      </c>
      <c r="H50">
        <f t="shared" si="6"/>
        <v>-0.38999999999941792</v>
      </c>
      <c r="O50">
        <f t="shared" ca="1" si="4"/>
        <v>0.24742792804038283</v>
      </c>
      <c r="Q50" s="2">
        <f t="shared" si="5"/>
        <v>17929.5</v>
      </c>
      <c r="AA50" t="s">
        <v>29</v>
      </c>
      <c r="AE50" t="s">
        <v>31</v>
      </c>
    </row>
    <row r="51" spans="1:31">
      <c r="A51" s="30" t="s">
        <v>67</v>
      </c>
      <c r="B51" s="32" t="s">
        <v>341</v>
      </c>
      <c r="C51" s="30">
        <v>32950</v>
      </c>
      <c r="D51" s="30" t="s">
        <v>60</v>
      </c>
      <c r="E51">
        <f t="shared" si="0"/>
        <v>-83.983352290352599</v>
      </c>
      <c r="F51">
        <f t="shared" si="1"/>
        <v>-84</v>
      </c>
      <c r="G51">
        <f t="shared" si="2"/>
        <v>1.6100000000005821</v>
      </c>
      <c r="H51">
        <f t="shared" si="6"/>
        <v>1.6100000000005821</v>
      </c>
      <c r="O51">
        <f t="shared" ca="1" si="4"/>
        <v>0.24742792804038283</v>
      </c>
      <c r="Q51" s="2">
        <f t="shared" si="5"/>
        <v>17931.5</v>
      </c>
    </row>
    <row r="52" spans="1:31">
      <c r="A52" t="s">
        <v>30</v>
      </c>
      <c r="C52" s="15">
        <v>33045.800000000003</v>
      </c>
      <c r="D52" s="14"/>
      <c r="E52">
        <f t="shared" si="0"/>
        <v>-82.992761865370653</v>
      </c>
      <c r="F52">
        <f t="shared" si="1"/>
        <v>-83</v>
      </c>
      <c r="G52">
        <f t="shared" si="2"/>
        <v>0.70000000000436557</v>
      </c>
      <c r="H52">
        <f t="shared" si="6"/>
        <v>0.70000000000436557</v>
      </c>
      <c r="O52">
        <f t="shared" ca="1" si="4"/>
        <v>0.21591182808311693</v>
      </c>
      <c r="Q52" s="2">
        <f t="shared" si="5"/>
        <v>18027.300000000003</v>
      </c>
      <c r="AA52" t="s">
        <v>29</v>
      </c>
      <c r="AE52" t="s">
        <v>31</v>
      </c>
    </row>
    <row r="53" spans="1:31">
      <c r="A53" s="30" t="s">
        <v>67</v>
      </c>
      <c r="B53" s="32" t="s">
        <v>341</v>
      </c>
      <c r="C53" s="30">
        <v>33047</v>
      </c>
      <c r="D53" s="30" t="s">
        <v>60</v>
      </c>
      <c r="E53">
        <f t="shared" ref="E53:E84" si="7">+(C53-C$7)/C$8</f>
        <v>-82.980353634577597</v>
      </c>
      <c r="F53">
        <f t="shared" ref="F53:F84" si="8">ROUND(2*E53,0)/2</f>
        <v>-83</v>
      </c>
      <c r="G53">
        <f t="shared" ref="G53:G84" si="9">+C53-(C$7+F53*C$8)</f>
        <v>1.9000000000014552</v>
      </c>
      <c r="H53">
        <f t="shared" si="6"/>
        <v>1.9000000000014552</v>
      </c>
      <c r="O53">
        <f t="shared" ref="O53:O84" ca="1" si="10">+C$11+C$12*F53</f>
        <v>0.21591182808311693</v>
      </c>
      <c r="Q53" s="2">
        <f t="shared" ref="Q53:Q84" si="11">+C53-15018.5</f>
        <v>18028.5</v>
      </c>
    </row>
    <row r="54" spans="1:31">
      <c r="A54" s="30" t="s">
        <v>67</v>
      </c>
      <c r="B54" s="32" t="s">
        <v>341</v>
      </c>
      <c r="C54" s="30">
        <v>33239</v>
      </c>
      <c r="D54" s="30" t="s">
        <v>60</v>
      </c>
      <c r="E54">
        <f t="shared" si="7"/>
        <v>-80.995036707682758</v>
      </c>
      <c r="F54">
        <f t="shared" si="8"/>
        <v>-81</v>
      </c>
      <c r="G54">
        <f t="shared" si="9"/>
        <v>0.48000000000320142</v>
      </c>
      <c r="H54">
        <f t="shared" si="6"/>
        <v>0.48000000000320142</v>
      </c>
      <c r="O54">
        <f t="shared" ca="1" si="10"/>
        <v>0.15287962816858469</v>
      </c>
      <c r="Q54" s="2">
        <f t="shared" si="11"/>
        <v>18220.5</v>
      </c>
    </row>
    <row r="55" spans="1:31">
      <c r="A55" t="s">
        <v>30</v>
      </c>
      <c r="C55" s="15">
        <v>33332</v>
      </c>
      <c r="D55" s="14"/>
      <c r="E55">
        <f t="shared" si="7"/>
        <v>-80.033398821218071</v>
      </c>
      <c r="F55">
        <f t="shared" si="8"/>
        <v>-80</v>
      </c>
      <c r="G55">
        <f t="shared" si="9"/>
        <v>-3.2299999999959255</v>
      </c>
      <c r="H55">
        <f t="shared" si="6"/>
        <v>-3.2299999999959255</v>
      </c>
      <c r="O55">
        <f t="shared" ca="1" si="10"/>
        <v>0.12136352821131879</v>
      </c>
      <c r="Q55" s="2">
        <f t="shared" si="11"/>
        <v>18313.5</v>
      </c>
      <c r="AA55" t="s">
        <v>29</v>
      </c>
      <c r="AE55" t="s">
        <v>31</v>
      </c>
    </row>
    <row r="56" spans="1:31">
      <c r="A56" s="30" t="s">
        <v>67</v>
      </c>
      <c r="B56" s="32" t="s">
        <v>341</v>
      </c>
      <c r="C56" s="30">
        <v>33337</v>
      </c>
      <c r="D56" s="30" t="s">
        <v>60</v>
      </c>
      <c r="E56">
        <f t="shared" si="7"/>
        <v>-79.98169785958018</v>
      </c>
      <c r="F56">
        <f t="shared" si="8"/>
        <v>-80</v>
      </c>
      <c r="G56">
        <f t="shared" si="9"/>
        <v>1.7700000000040745</v>
      </c>
      <c r="H56">
        <f t="shared" si="6"/>
        <v>1.7700000000040745</v>
      </c>
      <c r="O56">
        <f t="shared" ca="1" si="10"/>
        <v>0.12136352821131879</v>
      </c>
      <c r="Q56" s="2">
        <f t="shared" si="11"/>
        <v>18318.5</v>
      </c>
    </row>
    <row r="57" spans="1:31">
      <c r="A57" s="30" t="s">
        <v>160</v>
      </c>
      <c r="B57" s="32" t="s">
        <v>47</v>
      </c>
      <c r="C57" s="30">
        <v>33379.199999999997</v>
      </c>
      <c r="D57" s="30" t="s">
        <v>60</v>
      </c>
      <c r="E57">
        <f t="shared" si="7"/>
        <v>-79.545341743356445</v>
      </c>
      <c r="F57">
        <f t="shared" si="8"/>
        <v>-79.5</v>
      </c>
      <c r="G57">
        <f t="shared" si="9"/>
        <v>-4.3850000000020373</v>
      </c>
      <c r="H57">
        <f t="shared" si="6"/>
        <v>-4.3850000000020373</v>
      </c>
      <c r="O57">
        <f t="shared" ca="1" si="10"/>
        <v>0.10560547823268562</v>
      </c>
      <c r="Q57" s="2">
        <f t="shared" si="11"/>
        <v>18360.699999999997</v>
      </c>
    </row>
    <row r="58" spans="1:31">
      <c r="A58" s="30" t="s">
        <v>129</v>
      </c>
      <c r="B58" s="32" t="s">
        <v>47</v>
      </c>
      <c r="C58" s="30">
        <v>33379.5</v>
      </c>
      <c r="D58" s="30" t="s">
        <v>60</v>
      </c>
      <c r="E58">
        <f t="shared" si="7"/>
        <v>-79.542239685658146</v>
      </c>
      <c r="F58">
        <f t="shared" si="8"/>
        <v>-79.5</v>
      </c>
      <c r="G58">
        <f t="shared" si="9"/>
        <v>-4.0849999999991269</v>
      </c>
      <c r="H58">
        <f t="shared" si="6"/>
        <v>-4.0849999999991269</v>
      </c>
      <c r="O58">
        <f t="shared" ca="1" si="10"/>
        <v>0.10560547823268562</v>
      </c>
      <c r="Q58" s="2">
        <f t="shared" si="11"/>
        <v>18361</v>
      </c>
    </row>
    <row r="59" spans="1:31">
      <c r="A59" s="30" t="s">
        <v>67</v>
      </c>
      <c r="B59" s="32" t="s">
        <v>341</v>
      </c>
      <c r="C59" s="30">
        <v>33625</v>
      </c>
      <c r="D59" s="30" t="s">
        <v>60</v>
      </c>
      <c r="E59">
        <f t="shared" si="7"/>
        <v>-77.003722469237914</v>
      </c>
      <c r="F59">
        <f t="shared" si="8"/>
        <v>-77</v>
      </c>
      <c r="G59">
        <f t="shared" si="9"/>
        <v>-0.36000000000058208</v>
      </c>
      <c r="H59">
        <f t="shared" si="6"/>
        <v>-0.36000000000058208</v>
      </c>
      <c r="O59">
        <f t="shared" ca="1" si="10"/>
        <v>2.6815228339520658E-2</v>
      </c>
      <c r="Q59" s="2">
        <f t="shared" si="11"/>
        <v>18606.5</v>
      </c>
    </row>
    <row r="60" spans="1:31">
      <c r="A60" s="30" t="s">
        <v>129</v>
      </c>
      <c r="B60" s="32" t="s">
        <v>47</v>
      </c>
      <c r="C60" s="30">
        <v>33673.5</v>
      </c>
      <c r="D60" s="30" t="s">
        <v>60</v>
      </c>
      <c r="E60">
        <f t="shared" si="7"/>
        <v>-76.502223141350427</v>
      </c>
      <c r="F60">
        <f t="shared" si="8"/>
        <v>-76.5</v>
      </c>
      <c r="G60">
        <f t="shared" si="9"/>
        <v>-0.21499999999650754</v>
      </c>
      <c r="H60">
        <f t="shared" si="6"/>
        <v>-0.21499999999650754</v>
      </c>
      <c r="O60">
        <f t="shared" ca="1" si="10"/>
        <v>1.1057178360887931E-2</v>
      </c>
      <c r="Q60" s="2">
        <f t="shared" si="11"/>
        <v>18655</v>
      </c>
    </row>
    <row r="61" spans="1:31">
      <c r="A61" t="s">
        <v>30</v>
      </c>
      <c r="C61" s="15">
        <v>33716</v>
      </c>
      <c r="D61" s="14"/>
      <c r="E61">
        <f t="shared" si="7"/>
        <v>-76.062764967428393</v>
      </c>
      <c r="F61">
        <f t="shared" si="8"/>
        <v>-76</v>
      </c>
      <c r="G61">
        <f t="shared" si="9"/>
        <v>-6.069999999999709</v>
      </c>
      <c r="H61">
        <f t="shared" si="6"/>
        <v>-6.069999999999709</v>
      </c>
      <c r="O61">
        <f t="shared" ca="1" si="10"/>
        <v>-4.7008716177452392E-3</v>
      </c>
      <c r="Q61" s="2">
        <f t="shared" si="11"/>
        <v>18697.5</v>
      </c>
      <c r="AA61" t="s">
        <v>29</v>
      </c>
      <c r="AE61" t="s">
        <v>31</v>
      </c>
    </row>
    <row r="62" spans="1:31">
      <c r="A62" s="30" t="s">
        <v>67</v>
      </c>
      <c r="B62" s="32" t="s">
        <v>341</v>
      </c>
      <c r="C62" s="30">
        <v>33915</v>
      </c>
      <c r="D62" s="30" t="s">
        <v>60</v>
      </c>
      <c r="E62">
        <f t="shared" si="7"/>
        <v>-74.005066694240512</v>
      </c>
      <c r="F62">
        <f t="shared" si="8"/>
        <v>-74</v>
      </c>
      <c r="G62">
        <f t="shared" si="9"/>
        <v>-0.48999999999796273</v>
      </c>
      <c r="H62">
        <f t="shared" si="6"/>
        <v>-0.48999999999796273</v>
      </c>
      <c r="O62">
        <f t="shared" ca="1" si="10"/>
        <v>-6.7733071532277478E-2</v>
      </c>
      <c r="Q62" s="2">
        <f t="shared" si="11"/>
        <v>18896.5</v>
      </c>
    </row>
    <row r="63" spans="1:31">
      <c r="A63" s="30" t="s">
        <v>67</v>
      </c>
      <c r="B63" s="32" t="s">
        <v>341</v>
      </c>
      <c r="C63" s="30">
        <v>34011</v>
      </c>
      <c r="D63" s="30" t="s">
        <v>60</v>
      </c>
      <c r="E63">
        <f t="shared" si="7"/>
        <v>-73.012408230793085</v>
      </c>
      <c r="F63">
        <f t="shared" si="8"/>
        <v>-73</v>
      </c>
      <c r="G63">
        <f t="shared" si="9"/>
        <v>-1.1999999999970896</v>
      </c>
      <c r="H63">
        <f t="shared" si="6"/>
        <v>-1.1999999999970896</v>
      </c>
      <c r="O63">
        <f t="shared" ca="1" si="10"/>
        <v>-9.9249171489543375E-2</v>
      </c>
      <c r="Q63" s="2">
        <f t="shared" si="11"/>
        <v>18992.5</v>
      </c>
    </row>
    <row r="64" spans="1:31">
      <c r="A64" s="30" t="s">
        <v>67</v>
      </c>
      <c r="B64" s="32" t="s">
        <v>341</v>
      </c>
      <c r="C64" s="30">
        <v>34109</v>
      </c>
      <c r="D64" s="30" t="s">
        <v>60</v>
      </c>
      <c r="E64">
        <f t="shared" si="7"/>
        <v>-71.999069382690507</v>
      </c>
      <c r="F64">
        <f t="shared" si="8"/>
        <v>-72</v>
      </c>
      <c r="G64">
        <f t="shared" si="9"/>
        <v>9.0000000003783498E-2</v>
      </c>
      <c r="H64">
        <f t="shared" si="6"/>
        <v>9.0000000003783498E-2</v>
      </c>
      <c r="O64">
        <f t="shared" ca="1" si="10"/>
        <v>-0.13076527144680927</v>
      </c>
      <c r="Q64" s="2">
        <f t="shared" si="11"/>
        <v>19090.5</v>
      </c>
    </row>
    <row r="65" spans="1:31">
      <c r="A65" s="30" t="s">
        <v>67</v>
      </c>
      <c r="B65" s="32" t="s">
        <v>341</v>
      </c>
      <c r="C65" s="30">
        <v>34400</v>
      </c>
      <c r="D65" s="30" t="s">
        <v>60</v>
      </c>
      <c r="E65">
        <f t="shared" si="7"/>
        <v>-68.990073415365515</v>
      </c>
      <c r="F65">
        <f t="shared" si="8"/>
        <v>-69</v>
      </c>
      <c r="G65">
        <f t="shared" si="9"/>
        <v>0.95999999999912689</v>
      </c>
      <c r="H65">
        <f t="shared" si="6"/>
        <v>0.95999999999912689</v>
      </c>
      <c r="O65">
        <f t="shared" ca="1" si="10"/>
        <v>-0.22531357131860741</v>
      </c>
      <c r="Q65" s="2">
        <f t="shared" si="11"/>
        <v>19381.5</v>
      </c>
    </row>
    <row r="66" spans="1:31">
      <c r="A66" t="s">
        <v>30</v>
      </c>
      <c r="C66" s="15">
        <v>34402.5</v>
      </c>
      <c r="D66" s="14"/>
      <c r="E66">
        <f t="shared" si="7"/>
        <v>-68.964222934546569</v>
      </c>
      <c r="F66">
        <f t="shared" si="8"/>
        <v>-69</v>
      </c>
      <c r="G66">
        <f t="shared" si="9"/>
        <v>3.4599999999991269</v>
      </c>
      <c r="H66">
        <f t="shared" si="6"/>
        <v>3.4599999999991269</v>
      </c>
      <c r="O66">
        <f t="shared" ca="1" si="10"/>
        <v>-0.22531357131860741</v>
      </c>
      <c r="Q66" s="2">
        <f t="shared" si="11"/>
        <v>19384</v>
      </c>
      <c r="AA66" t="s">
        <v>29</v>
      </c>
      <c r="AE66" t="s">
        <v>31</v>
      </c>
    </row>
    <row r="67" spans="1:31">
      <c r="A67" s="30" t="s">
        <v>160</v>
      </c>
      <c r="B67" s="32" t="s">
        <v>47</v>
      </c>
      <c r="C67" s="30">
        <v>34446.800000000003</v>
      </c>
      <c r="D67" s="30" t="s">
        <v>60</v>
      </c>
      <c r="E67">
        <f t="shared" si="7"/>
        <v>-68.506152414434865</v>
      </c>
      <c r="F67">
        <f t="shared" si="8"/>
        <v>-68.5</v>
      </c>
      <c r="G67">
        <f t="shared" si="9"/>
        <v>-0.5949999999938882</v>
      </c>
      <c r="H67">
        <f t="shared" si="6"/>
        <v>-0.5949999999938882</v>
      </c>
      <c r="O67">
        <f t="shared" ca="1" si="10"/>
        <v>-0.24107162129724014</v>
      </c>
      <c r="Q67" s="2">
        <f t="shared" si="11"/>
        <v>19428.300000000003</v>
      </c>
    </row>
    <row r="68" spans="1:31">
      <c r="A68" s="30" t="s">
        <v>129</v>
      </c>
      <c r="B68" s="32" t="s">
        <v>47</v>
      </c>
      <c r="C68" s="30">
        <v>34450</v>
      </c>
      <c r="D68" s="30" t="s">
        <v>60</v>
      </c>
      <c r="E68">
        <f t="shared" si="7"/>
        <v>-68.473063798986658</v>
      </c>
      <c r="F68">
        <f t="shared" si="8"/>
        <v>-68.5</v>
      </c>
      <c r="G68">
        <f t="shared" si="9"/>
        <v>2.6050000000032014</v>
      </c>
      <c r="H68">
        <f t="shared" si="6"/>
        <v>2.6050000000032014</v>
      </c>
      <c r="O68">
        <f t="shared" ca="1" si="10"/>
        <v>-0.24107162129724014</v>
      </c>
      <c r="Q68" s="2">
        <f t="shared" si="11"/>
        <v>19431.5</v>
      </c>
    </row>
    <row r="69" spans="1:31">
      <c r="A69" s="30" t="s">
        <v>67</v>
      </c>
      <c r="B69" s="32" t="s">
        <v>341</v>
      </c>
      <c r="C69" s="30">
        <v>34688</v>
      </c>
      <c r="D69" s="30" t="s">
        <v>60</v>
      </c>
      <c r="E69">
        <f t="shared" si="7"/>
        <v>-66.012098025023263</v>
      </c>
      <c r="F69">
        <f t="shared" si="8"/>
        <v>-66</v>
      </c>
      <c r="G69">
        <f t="shared" si="9"/>
        <v>-1.1699999999982538</v>
      </c>
      <c r="H69">
        <f t="shared" si="6"/>
        <v>-1.1699999999982538</v>
      </c>
      <c r="O69">
        <f t="shared" ca="1" si="10"/>
        <v>-0.31986187119040554</v>
      </c>
      <c r="Q69" s="2">
        <f t="shared" si="11"/>
        <v>19669.5</v>
      </c>
    </row>
    <row r="70" spans="1:31">
      <c r="A70" s="30" t="s">
        <v>67</v>
      </c>
      <c r="B70" s="32" t="s">
        <v>341</v>
      </c>
      <c r="C70" s="30">
        <v>34786</v>
      </c>
      <c r="D70" s="30" t="s">
        <v>60</v>
      </c>
      <c r="E70">
        <f t="shared" si="7"/>
        <v>-64.998759176920686</v>
      </c>
      <c r="F70">
        <f t="shared" si="8"/>
        <v>-65</v>
      </c>
      <c r="G70">
        <f t="shared" si="9"/>
        <v>0.12000000000261934</v>
      </c>
      <c r="H70">
        <f t="shared" si="6"/>
        <v>0.12000000000261934</v>
      </c>
      <c r="O70">
        <f t="shared" ca="1" si="10"/>
        <v>-0.35137797114767144</v>
      </c>
      <c r="Q70" s="2">
        <f t="shared" si="11"/>
        <v>19767.5</v>
      </c>
    </row>
    <row r="71" spans="1:31">
      <c r="A71" s="30" t="s">
        <v>67</v>
      </c>
      <c r="B71" s="32" t="s">
        <v>341</v>
      </c>
      <c r="C71" s="30">
        <v>35076</v>
      </c>
      <c r="D71" s="30" t="s">
        <v>60</v>
      </c>
      <c r="E71">
        <f t="shared" si="7"/>
        <v>-62.000103401923269</v>
      </c>
      <c r="F71">
        <f t="shared" si="8"/>
        <v>-62</v>
      </c>
      <c r="G71">
        <f t="shared" si="9"/>
        <v>-1.0000000002037268E-2</v>
      </c>
      <c r="H71">
        <f t="shared" si="6"/>
        <v>-1.0000000002037268E-2</v>
      </c>
      <c r="O71">
        <f t="shared" ca="1" si="10"/>
        <v>-0.44592627101946936</v>
      </c>
      <c r="Q71" s="2">
        <f t="shared" si="11"/>
        <v>20057.5</v>
      </c>
    </row>
    <row r="72" spans="1:31">
      <c r="A72" s="30" t="s">
        <v>129</v>
      </c>
      <c r="B72" s="32" t="s">
        <v>47</v>
      </c>
      <c r="C72" s="30">
        <v>35127</v>
      </c>
      <c r="D72" s="30" t="s">
        <v>60</v>
      </c>
      <c r="E72">
        <f t="shared" si="7"/>
        <v>-61.472753593216822</v>
      </c>
      <c r="F72">
        <f t="shared" si="8"/>
        <v>-61.5</v>
      </c>
      <c r="G72">
        <f t="shared" si="9"/>
        <v>2.6350000000020373</v>
      </c>
      <c r="H72">
        <f t="shared" si="6"/>
        <v>2.6350000000020373</v>
      </c>
      <c r="O72">
        <f t="shared" ca="1" si="10"/>
        <v>-0.4616843209981023</v>
      </c>
      <c r="Q72" s="2">
        <f t="shared" si="11"/>
        <v>20108.5</v>
      </c>
    </row>
    <row r="73" spans="1:31">
      <c r="A73" s="30" t="s">
        <v>67</v>
      </c>
      <c r="B73" s="32" t="s">
        <v>341</v>
      </c>
      <c r="C73" s="30">
        <v>35174</v>
      </c>
      <c r="D73" s="30" t="s">
        <v>60</v>
      </c>
      <c r="E73">
        <f t="shared" si="7"/>
        <v>-60.986764553820692</v>
      </c>
      <c r="F73">
        <f t="shared" si="8"/>
        <v>-61</v>
      </c>
      <c r="G73">
        <f t="shared" si="9"/>
        <v>1.2799999999988358</v>
      </c>
      <c r="H73">
        <f t="shared" si="6"/>
        <v>1.2799999999988358</v>
      </c>
      <c r="O73">
        <f t="shared" ca="1" si="10"/>
        <v>-0.47744237097673548</v>
      </c>
      <c r="Q73" s="2">
        <f t="shared" si="11"/>
        <v>20155.5</v>
      </c>
    </row>
    <row r="74" spans="1:31">
      <c r="A74" t="s">
        <v>30</v>
      </c>
      <c r="C74" s="15">
        <v>35175</v>
      </c>
      <c r="D74" s="14"/>
      <c r="E74">
        <f t="shared" si="7"/>
        <v>-60.976424361493116</v>
      </c>
      <c r="F74">
        <f t="shared" si="8"/>
        <v>-61</v>
      </c>
      <c r="G74">
        <f t="shared" si="9"/>
        <v>2.2799999999988358</v>
      </c>
      <c r="H74">
        <f>+G75</f>
        <v>1.9250000000029104</v>
      </c>
      <c r="O74">
        <f t="shared" ca="1" si="10"/>
        <v>-0.47744237097673548</v>
      </c>
      <c r="Q74" s="2">
        <f t="shared" si="11"/>
        <v>20156.5</v>
      </c>
      <c r="AA74" t="s">
        <v>29</v>
      </c>
      <c r="AE74" t="s">
        <v>31</v>
      </c>
    </row>
    <row r="75" spans="1:31">
      <c r="A75" s="30" t="s">
        <v>129</v>
      </c>
      <c r="B75" s="32" t="s">
        <v>47</v>
      </c>
      <c r="C75" s="30">
        <v>35223</v>
      </c>
      <c r="D75" s="30" t="s">
        <v>60</v>
      </c>
      <c r="E75">
        <f t="shared" si="7"/>
        <v>-60.480095129769403</v>
      </c>
      <c r="F75">
        <f t="shared" si="8"/>
        <v>-60.5</v>
      </c>
      <c r="G75">
        <f t="shared" si="9"/>
        <v>1.9250000000029104</v>
      </c>
      <c r="I75">
        <f>+G75</f>
        <v>1.9250000000029104</v>
      </c>
      <c r="O75">
        <f t="shared" ca="1" si="10"/>
        <v>-0.49320042095536842</v>
      </c>
      <c r="Q75" s="2">
        <f t="shared" si="11"/>
        <v>20204.5</v>
      </c>
    </row>
    <row r="76" spans="1:31">
      <c r="A76" t="s">
        <v>30</v>
      </c>
      <c r="C76" s="15">
        <v>35465</v>
      </c>
      <c r="D76" s="14"/>
      <c r="E76">
        <f t="shared" si="7"/>
        <v>-57.977768586495699</v>
      </c>
      <c r="F76">
        <f t="shared" si="8"/>
        <v>-58</v>
      </c>
      <c r="G76">
        <f t="shared" si="9"/>
        <v>2.1500000000014552</v>
      </c>
      <c r="I76">
        <f t="shared" ref="I76:I129" si="12">+G76</f>
        <v>2.1500000000014552</v>
      </c>
      <c r="O76">
        <f t="shared" ca="1" si="10"/>
        <v>-0.57199067084853339</v>
      </c>
      <c r="Q76" s="2">
        <f t="shared" si="11"/>
        <v>20446.5</v>
      </c>
      <c r="AA76" t="s">
        <v>29</v>
      </c>
      <c r="AE76" t="s">
        <v>31</v>
      </c>
    </row>
    <row r="77" spans="1:31">
      <c r="A77" s="30" t="s">
        <v>129</v>
      </c>
      <c r="B77" s="32" t="s">
        <v>47</v>
      </c>
      <c r="C77" s="30">
        <v>35513</v>
      </c>
      <c r="D77" s="30" t="s">
        <v>60</v>
      </c>
      <c r="E77">
        <f t="shared" si="7"/>
        <v>-57.481439354771993</v>
      </c>
      <c r="F77">
        <f t="shared" si="8"/>
        <v>-57.5</v>
      </c>
      <c r="G77">
        <f t="shared" si="9"/>
        <v>1.7949999999982538</v>
      </c>
      <c r="I77">
        <f t="shared" si="12"/>
        <v>1.7949999999982538</v>
      </c>
      <c r="O77">
        <f t="shared" ca="1" si="10"/>
        <v>-0.58774872082716634</v>
      </c>
      <c r="Q77" s="2">
        <f t="shared" si="11"/>
        <v>20494.5</v>
      </c>
    </row>
    <row r="78" spans="1:31">
      <c r="A78" t="s">
        <v>30</v>
      </c>
      <c r="C78" s="15">
        <v>35560.199999999997</v>
      </c>
      <c r="D78" s="14"/>
      <c r="E78">
        <f t="shared" si="7"/>
        <v>-56.993382276910374</v>
      </c>
      <c r="F78">
        <f t="shared" si="8"/>
        <v>-57</v>
      </c>
      <c r="G78">
        <f t="shared" si="9"/>
        <v>0.63999999999941792</v>
      </c>
      <c r="I78">
        <f t="shared" si="12"/>
        <v>0.63999999999941792</v>
      </c>
      <c r="O78">
        <f t="shared" ca="1" si="10"/>
        <v>-0.60350677080579951</v>
      </c>
      <c r="Q78" s="2">
        <f t="shared" si="11"/>
        <v>20541.699999999997</v>
      </c>
      <c r="AA78" t="s">
        <v>29</v>
      </c>
      <c r="AE78" t="s">
        <v>31</v>
      </c>
    </row>
    <row r="79" spans="1:31">
      <c r="A79" t="s">
        <v>30</v>
      </c>
      <c r="C79" s="15">
        <v>35560.400000000001</v>
      </c>
      <c r="D79" s="14"/>
      <c r="E79">
        <f t="shared" si="7"/>
        <v>-56.991314238444815</v>
      </c>
      <c r="F79">
        <f t="shared" si="8"/>
        <v>-57</v>
      </c>
      <c r="G79">
        <f t="shared" si="9"/>
        <v>0.8400000000037835</v>
      </c>
      <c r="I79">
        <f t="shared" si="12"/>
        <v>0.8400000000037835</v>
      </c>
      <c r="O79">
        <f t="shared" ca="1" si="10"/>
        <v>-0.60350677080579951</v>
      </c>
      <c r="Q79" s="2">
        <f t="shared" si="11"/>
        <v>20541.900000000001</v>
      </c>
      <c r="AA79" t="s">
        <v>29</v>
      </c>
      <c r="AE79" t="s">
        <v>31</v>
      </c>
    </row>
    <row r="80" spans="1:31">
      <c r="A80" s="30" t="s">
        <v>67</v>
      </c>
      <c r="B80" s="32" t="s">
        <v>341</v>
      </c>
      <c r="C80" s="30">
        <v>35844</v>
      </c>
      <c r="D80" s="30" t="s">
        <v>60</v>
      </c>
      <c r="E80">
        <f t="shared" si="7"/>
        <v>-54.058835694343905</v>
      </c>
      <c r="F80">
        <f t="shared" si="8"/>
        <v>-54</v>
      </c>
      <c r="G80">
        <f t="shared" si="9"/>
        <v>-5.6900000000023283</v>
      </c>
      <c r="I80">
        <f t="shared" si="12"/>
        <v>-5.6900000000023283</v>
      </c>
      <c r="O80">
        <f t="shared" ca="1" si="10"/>
        <v>-0.69805507067759742</v>
      </c>
      <c r="Q80" s="2">
        <f t="shared" si="11"/>
        <v>20825.5</v>
      </c>
    </row>
    <row r="81" spans="1:31">
      <c r="A81" s="30" t="s">
        <v>67</v>
      </c>
      <c r="B81" s="32" t="s">
        <v>341</v>
      </c>
      <c r="C81" s="30">
        <v>35942</v>
      </c>
      <c r="D81" s="30" t="s">
        <v>60</v>
      </c>
      <c r="E81">
        <f t="shared" si="7"/>
        <v>-53.045496846241335</v>
      </c>
      <c r="F81">
        <f t="shared" si="8"/>
        <v>-53</v>
      </c>
      <c r="G81">
        <f t="shared" si="9"/>
        <v>-4.4000000000014552</v>
      </c>
      <c r="I81">
        <f t="shared" si="12"/>
        <v>-4.4000000000014552</v>
      </c>
      <c r="O81">
        <f t="shared" ca="1" si="10"/>
        <v>-0.72957117063486354</v>
      </c>
      <c r="Q81" s="2">
        <f t="shared" si="11"/>
        <v>20923.5</v>
      </c>
    </row>
    <row r="82" spans="1:31">
      <c r="A82" s="30" t="s">
        <v>129</v>
      </c>
      <c r="B82" s="32" t="s">
        <v>47</v>
      </c>
      <c r="C82" s="30">
        <v>36183</v>
      </c>
      <c r="D82" s="30" t="s">
        <v>60</v>
      </c>
      <c r="E82">
        <f t="shared" si="7"/>
        <v>-50.553510495295207</v>
      </c>
      <c r="F82">
        <f t="shared" si="8"/>
        <v>-50.5</v>
      </c>
      <c r="G82">
        <f t="shared" si="9"/>
        <v>-5.1750000000029104</v>
      </c>
      <c r="I82">
        <f t="shared" si="12"/>
        <v>-5.1750000000029104</v>
      </c>
      <c r="O82">
        <f t="shared" ca="1" si="10"/>
        <v>-0.80836142052802851</v>
      </c>
      <c r="Q82" s="2">
        <f t="shared" si="11"/>
        <v>21164.5</v>
      </c>
    </row>
    <row r="83" spans="1:31">
      <c r="A83" s="30" t="s">
        <v>67</v>
      </c>
      <c r="B83" s="32" t="s">
        <v>341</v>
      </c>
      <c r="C83" s="30">
        <v>36235</v>
      </c>
      <c r="D83" s="30" t="s">
        <v>60</v>
      </c>
      <c r="E83">
        <f t="shared" si="7"/>
        <v>-50.015820494261185</v>
      </c>
      <c r="F83">
        <f t="shared" si="8"/>
        <v>-50</v>
      </c>
      <c r="G83">
        <f t="shared" si="9"/>
        <v>-1.5299999999988358</v>
      </c>
      <c r="I83">
        <f t="shared" si="12"/>
        <v>-1.5299999999988358</v>
      </c>
      <c r="O83">
        <f t="shared" ca="1" si="10"/>
        <v>-0.82411947050666146</v>
      </c>
      <c r="Q83" s="2">
        <f t="shared" si="11"/>
        <v>21216.5</v>
      </c>
    </row>
    <row r="84" spans="1:31">
      <c r="A84" t="s">
        <v>30</v>
      </c>
      <c r="C84" s="15">
        <v>36237</v>
      </c>
      <c r="D84" s="14"/>
      <c r="E84">
        <f t="shared" si="7"/>
        <v>-49.995140109606027</v>
      </c>
      <c r="F84">
        <f t="shared" si="8"/>
        <v>-50</v>
      </c>
      <c r="G84">
        <f t="shared" si="9"/>
        <v>0.47000000000116415</v>
      </c>
      <c r="I84">
        <f t="shared" si="12"/>
        <v>0.47000000000116415</v>
      </c>
      <c r="O84">
        <f t="shared" ca="1" si="10"/>
        <v>-0.82411947050666146</v>
      </c>
      <c r="Q84" s="2">
        <f t="shared" si="11"/>
        <v>21218.5</v>
      </c>
      <c r="AA84" t="s">
        <v>29</v>
      </c>
      <c r="AE84" t="s">
        <v>31</v>
      </c>
    </row>
    <row r="85" spans="1:31">
      <c r="A85" s="30" t="s">
        <v>129</v>
      </c>
      <c r="B85" s="32" t="s">
        <v>47</v>
      </c>
      <c r="C85" s="30">
        <v>36285</v>
      </c>
      <c r="D85" s="30" t="s">
        <v>60</v>
      </c>
      <c r="E85">
        <f t="shared" ref="E85:E116" si="13">+(C85-C$7)/C$8</f>
        <v>-49.49881087788232</v>
      </c>
      <c r="F85">
        <f t="shared" ref="F85:F116" si="14">ROUND(2*E85,0)/2</f>
        <v>-49.5</v>
      </c>
      <c r="G85">
        <f t="shared" ref="G85:G116" si="15">+C85-(C$7+F85*C$8)</f>
        <v>0.11499999999796273</v>
      </c>
      <c r="I85">
        <f t="shared" si="12"/>
        <v>0.11499999999796273</v>
      </c>
      <c r="O85">
        <f t="shared" ref="O85:O116" ca="1" si="16">+C$11+C$12*F85</f>
        <v>-0.8398775204852944</v>
      </c>
      <c r="Q85" s="2">
        <f t="shared" ref="Q85:Q116" si="17">+C85-15018.5</f>
        <v>21266.5</v>
      </c>
    </row>
    <row r="86" spans="1:31">
      <c r="A86" s="30" t="s">
        <v>67</v>
      </c>
      <c r="B86" s="32" t="s">
        <v>341</v>
      </c>
      <c r="C86" s="30">
        <v>36332</v>
      </c>
      <c r="D86" s="30" t="s">
        <v>60</v>
      </c>
      <c r="E86">
        <f t="shared" si="13"/>
        <v>-49.01282183848619</v>
      </c>
      <c r="F86">
        <f t="shared" si="14"/>
        <v>-49</v>
      </c>
      <c r="G86">
        <f t="shared" si="15"/>
        <v>-1.2399999999979627</v>
      </c>
      <c r="I86">
        <f t="shared" si="12"/>
        <v>-1.2399999999979627</v>
      </c>
      <c r="O86">
        <f t="shared" ca="1" si="16"/>
        <v>-0.85563557046392757</v>
      </c>
      <c r="Q86" s="2">
        <f t="shared" si="17"/>
        <v>21313.5</v>
      </c>
    </row>
    <row r="87" spans="1:31">
      <c r="A87" s="30" t="s">
        <v>67</v>
      </c>
      <c r="B87" s="32" t="s">
        <v>341</v>
      </c>
      <c r="C87" s="30">
        <v>36522</v>
      </c>
      <c r="D87" s="30" t="s">
        <v>60</v>
      </c>
      <c r="E87">
        <f t="shared" si="13"/>
        <v>-47.048185296246501</v>
      </c>
      <c r="F87">
        <f t="shared" si="14"/>
        <v>-47</v>
      </c>
      <c r="G87">
        <f t="shared" si="15"/>
        <v>-4.6599999999962165</v>
      </c>
      <c r="I87">
        <f t="shared" si="12"/>
        <v>-4.6599999999962165</v>
      </c>
      <c r="O87">
        <f t="shared" ca="1" si="16"/>
        <v>-0.91866777037845937</v>
      </c>
      <c r="Q87" s="2">
        <f t="shared" si="17"/>
        <v>21503.5</v>
      </c>
    </row>
    <row r="88" spans="1:31">
      <c r="A88" s="30" t="s">
        <v>67</v>
      </c>
      <c r="B88" s="32" t="s">
        <v>341</v>
      </c>
      <c r="C88" s="30">
        <v>36620</v>
      </c>
      <c r="D88" s="30" t="s">
        <v>60</v>
      </c>
      <c r="E88">
        <f t="shared" si="13"/>
        <v>-46.034846448143924</v>
      </c>
      <c r="F88">
        <f t="shared" si="14"/>
        <v>-46</v>
      </c>
      <c r="G88">
        <f t="shared" si="15"/>
        <v>-3.3699999999953434</v>
      </c>
      <c r="I88">
        <f t="shared" si="12"/>
        <v>-3.3699999999953434</v>
      </c>
      <c r="O88">
        <f t="shared" ca="1" si="16"/>
        <v>-0.95018387033572549</v>
      </c>
      <c r="Q88" s="2">
        <f t="shared" si="17"/>
        <v>21601.5</v>
      </c>
    </row>
    <row r="89" spans="1:31">
      <c r="A89" t="s">
        <v>30</v>
      </c>
      <c r="C89" s="15">
        <v>36621.5</v>
      </c>
      <c r="D89" s="14"/>
      <c r="E89">
        <f t="shared" si="13"/>
        <v>-46.019336159652561</v>
      </c>
      <c r="F89">
        <f t="shared" si="14"/>
        <v>-46</v>
      </c>
      <c r="G89">
        <f t="shared" si="15"/>
        <v>-1.8699999999953434</v>
      </c>
      <c r="I89">
        <f t="shared" si="12"/>
        <v>-1.8699999999953434</v>
      </c>
      <c r="O89">
        <f t="shared" ca="1" si="16"/>
        <v>-0.95018387033572549</v>
      </c>
      <c r="Q89" s="2">
        <f t="shared" si="17"/>
        <v>21603</v>
      </c>
      <c r="AA89" t="s">
        <v>29</v>
      </c>
      <c r="AE89" t="s">
        <v>31</v>
      </c>
    </row>
    <row r="90" spans="1:31">
      <c r="A90" s="30" t="s">
        <v>129</v>
      </c>
      <c r="B90" s="32" t="s">
        <v>47</v>
      </c>
      <c r="C90" s="30">
        <v>36672</v>
      </c>
      <c r="D90" s="30" t="s">
        <v>60</v>
      </c>
      <c r="E90">
        <f t="shared" si="13"/>
        <v>-45.497156447109909</v>
      </c>
      <c r="F90">
        <f t="shared" si="14"/>
        <v>-45.5</v>
      </c>
      <c r="G90">
        <f t="shared" si="15"/>
        <v>0.27500000000145519</v>
      </c>
      <c r="I90">
        <f t="shared" si="12"/>
        <v>0.27500000000145519</v>
      </c>
      <c r="O90">
        <f t="shared" ca="1" si="16"/>
        <v>-0.96594192031435844</v>
      </c>
      <c r="Q90" s="2">
        <f t="shared" si="17"/>
        <v>21653.5</v>
      </c>
    </row>
    <row r="91" spans="1:31">
      <c r="A91" s="30" t="s">
        <v>67</v>
      </c>
      <c r="B91" s="32" t="s">
        <v>341</v>
      </c>
      <c r="C91" s="30">
        <v>36910</v>
      </c>
      <c r="D91" s="30" t="s">
        <v>57</v>
      </c>
      <c r="E91">
        <f t="shared" si="13"/>
        <v>-43.036190673146514</v>
      </c>
      <c r="F91">
        <f t="shared" si="14"/>
        <v>-43</v>
      </c>
      <c r="G91">
        <f t="shared" si="15"/>
        <v>-3.5</v>
      </c>
      <c r="I91">
        <f t="shared" si="12"/>
        <v>-3.5</v>
      </c>
      <c r="O91">
        <f t="shared" ca="1" si="16"/>
        <v>-1.0447321702075234</v>
      </c>
      <c r="Q91" s="2">
        <f t="shared" si="17"/>
        <v>21891.5</v>
      </c>
    </row>
    <row r="92" spans="1:31">
      <c r="A92" t="s">
        <v>30</v>
      </c>
      <c r="C92" s="15">
        <v>37007.5</v>
      </c>
      <c r="D92" s="14"/>
      <c r="E92">
        <f t="shared" si="13"/>
        <v>-42.028021921207724</v>
      </c>
      <c r="F92">
        <f t="shared" si="14"/>
        <v>-42</v>
      </c>
      <c r="G92">
        <f t="shared" si="15"/>
        <v>-2.7099999999991269</v>
      </c>
      <c r="I92">
        <f t="shared" si="12"/>
        <v>-2.7099999999991269</v>
      </c>
      <c r="O92">
        <f t="shared" ca="1" si="16"/>
        <v>-1.0762482701647895</v>
      </c>
      <c r="Q92" s="2">
        <f t="shared" si="17"/>
        <v>21989</v>
      </c>
      <c r="AA92" t="s">
        <v>29</v>
      </c>
      <c r="AE92" t="s">
        <v>31</v>
      </c>
    </row>
    <row r="93" spans="1:31">
      <c r="A93" s="30" t="s">
        <v>67</v>
      </c>
      <c r="B93" s="32" t="s">
        <v>341</v>
      </c>
      <c r="C93" s="30">
        <v>37008</v>
      </c>
      <c r="D93" s="30" t="s">
        <v>57</v>
      </c>
      <c r="E93">
        <f t="shared" si="13"/>
        <v>-42.022851825043936</v>
      </c>
      <c r="F93">
        <f t="shared" si="14"/>
        <v>-42</v>
      </c>
      <c r="G93">
        <f t="shared" si="15"/>
        <v>-2.2099999999991269</v>
      </c>
      <c r="I93">
        <f t="shared" si="12"/>
        <v>-2.2099999999991269</v>
      </c>
      <c r="O93">
        <f t="shared" ca="1" si="16"/>
        <v>-1.0762482701647895</v>
      </c>
      <c r="Q93" s="2">
        <f t="shared" si="17"/>
        <v>21989.5</v>
      </c>
    </row>
    <row r="94" spans="1:31">
      <c r="A94" s="30" t="s">
        <v>67</v>
      </c>
      <c r="B94" s="32" t="s">
        <v>341</v>
      </c>
      <c r="C94" s="30">
        <v>37297</v>
      </c>
      <c r="D94" s="30" t="s">
        <v>60</v>
      </c>
      <c r="E94">
        <f t="shared" si="13"/>
        <v>-39.034536242374095</v>
      </c>
      <c r="F94">
        <f t="shared" si="14"/>
        <v>-39</v>
      </c>
      <c r="G94">
        <f t="shared" si="15"/>
        <v>-3.3399999999965075</v>
      </c>
      <c r="I94">
        <f t="shared" si="12"/>
        <v>-3.3399999999965075</v>
      </c>
      <c r="O94">
        <f t="shared" ca="1" si="16"/>
        <v>-1.1707965700365874</v>
      </c>
      <c r="Q94" s="2">
        <f t="shared" si="17"/>
        <v>22278.5</v>
      </c>
    </row>
    <row r="95" spans="1:31">
      <c r="A95" s="30" t="s">
        <v>129</v>
      </c>
      <c r="B95" s="32" t="s">
        <v>47</v>
      </c>
      <c r="C95" s="30">
        <v>37336.5</v>
      </c>
      <c r="D95" s="30" t="s">
        <v>60</v>
      </c>
      <c r="E95">
        <f t="shared" si="13"/>
        <v>-38.626098645434794</v>
      </c>
      <c r="F95">
        <f t="shared" si="14"/>
        <v>-38.5</v>
      </c>
      <c r="G95">
        <f t="shared" si="15"/>
        <v>-12.194999999999709</v>
      </c>
      <c r="I95">
        <f t="shared" si="12"/>
        <v>-12.194999999999709</v>
      </c>
      <c r="O95">
        <f t="shared" ca="1" si="16"/>
        <v>-1.1865546200152206</v>
      </c>
      <c r="Q95" s="2">
        <f t="shared" si="17"/>
        <v>22318</v>
      </c>
    </row>
    <row r="96" spans="1:31">
      <c r="A96" t="s">
        <v>30</v>
      </c>
      <c r="C96" s="15">
        <v>37390</v>
      </c>
      <c r="D96" s="14"/>
      <c r="E96">
        <f t="shared" si="13"/>
        <v>-38.072898355909409</v>
      </c>
      <c r="F96">
        <f t="shared" si="14"/>
        <v>-38</v>
      </c>
      <c r="G96">
        <f t="shared" si="15"/>
        <v>-7.0500000000029104</v>
      </c>
      <c r="I96">
        <f t="shared" si="12"/>
        <v>-7.0500000000029104</v>
      </c>
      <c r="O96">
        <f t="shared" ca="1" si="16"/>
        <v>-1.2023126699938536</v>
      </c>
      <c r="Q96" s="2">
        <f t="shared" si="17"/>
        <v>22371.5</v>
      </c>
      <c r="AA96" t="s">
        <v>29</v>
      </c>
      <c r="AE96" t="s">
        <v>31</v>
      </c>
    </row>
    <row r="97" spans="1:31">
      <c r="A97" s="30" t="s">
        <v>67</v>
      </c>
      <c r="B97" s="32" t="s">
        <v>341</v>
      </c>
      <c r="C97" s="30">
        <v>37394</v>
      </c>
      <c r="D97" s="30" t="s">
        <v>60</v>
      </c>
      <c r="E97">
        <f t="shared" si="13"/>
        <v>-38.0315375865991</v>
      </c>
      <c r="F97">
        <f t="shared" si="14"/>
        <v>-38</v>
      </c>
      <c r="G97">
        <f t="shared" si="15"/>
        <v>-3.0500000000029104</v>
      </c>
      <c r="I97">
        <f t="shared" si="12"/>
        <v>-3.0500000000029104</v>
      </c>
      <c r="O97">
        <f t="shared" ca="1" si="16"/>
        <v>-1.2023126699938536</v>
      </c>
      <c r="Q97" s="2">
        <f t="shared" si="17"/>
        <v>22375.5</v>
      </c>
    </row>
    <row r="98" spans="1:31">
      <c r="A98" s="30" t="s">
        <v>67</v>
      </c>
      <c r="B98" s="32" t="s">
        <v>341</v>
      </c>
      <c r="C98" s="30">
        <v>37685</v>
      </c>
      <c r="D98" s="30" t="s">
        <v>60</v>
      </c>
      <c r="E98">
        <f t="shared" si="13"/>
        <v>-35.022541619274108</v>
      </c>
      <c r="F98">
        <f t="shared" si="14"/>
        <v>-35</v>
      </c>
      <c r="G98">
        <f t="shared" si="15"/>
        <v>-2.180000000000291</v>
      </c>
      <c r="I98">
        <f t="shared" si="12"/>
        <v>-2.180000000000291</v>
      </c>
      <c r="O98">
        <f t="shared" ca="1" si="16"/>
        <v>-1.2968609698656515</v>
      </c>
      <c r="Q98" s="2">
        <f t="shared" si="17"/>
        <v>22666.5</v>
      </c>
    </row>
    <row r="99" spans="1:31">
      <c r="A99" t="s">
        <v>30</v>
      </c>
      <c r="C99" s="15">
        <v>37690.5</v>
      </c>
      <c r="D99" s="14"/>
      <c r="E99">
        <f t="shared" si="13"/>
        <v>-34.965670561472436</v>
      </c>
      <c r="F99">
        <f t="shared" si="14"/>
        <v>-35</v>
      </c>
      <c r="G99">
        <f t="shared" si="15"/>
        <v>3.319999999999709</v>
      </c>
      <c r="I99">
        <f t="shared" si="12"/>
        <v>3.319999999999709</v>
      </c>
      <c r="O99">
        <f t="shared" ca="1" si="16"/>
        <v>-1.2968609698656515</v>
      </c>
      <c r="Q99" s="2">
        <f t="shared" si="17"/>
        <v>22672</v>
      </c>
      <c r="AA99" t="s">
        <v>29</v>
      </c>
      <c r="AE99" t="s">
        <v>31</v>
      </c>
    </row>
    <row r="100" spans="1:31">
      <c r="A100" s="30" t="s">
        <v>129</v>
      </c>
      <c r="B100" s="32" t="s">
        <v>47</v>
      </c>
      <c r="C100" s="30">
        <v>37741.5</v>
      </c>
      <c r="D100" s="30" t="s">
        <v>60</v>
      </c>
      <c r="E100">
        <f t="shared" si="13"/>
        <v>-34.438320752765989</v>
      </c>
      <c r="F100">
        <f t="shared" si="14"/>
        <v>-34.5</v>
      </c>
      <c r="G100">
        <f t="shared" si="15"/>
        <v>5.9650000000037835</v>
      </c>
      <c r="I100">
        <f t="shared" si="12"/>
        <v>5.9650000000037835</v>
      </c>
      <c r="O100">
        <f t="shared" ca="1" si="16"/>
        <v>-1.3126190198442846</v>
      </c>
      <c r="Q100" s="2">
        <f t="shared" si="17"/>
        <v>22723</v>
      </c>
    </row>
    <row r="101" spans="1:31">
      <c r="A101" s="30" t="s">
        <v>67</v>
      </c>
      <c r="B101" s="32" t="s">
        <v>341</v>
      </c>
      <c r="C101" s="30">
        <v>37782</v>
      </c>
      <c r="D101" s="30" t="s">
        <v>60</v>
      </c>
      <c r="E101">
        <f t="shared" si="13"/>
        <v>-34.019542963499113</v>
      </c>
      <c r="F101">
        <f t="shared" si="14"/>
        <v>-34</v>
      </c>
      <c r="G101">
        <f t="shared" si="15"/>
        <v>-1.8899999999994179</v>
      </c>
      <c r="I101">
        <f t="shared" si="12"/>
        <v>-1.8899999999994179</v>
      </c>
      <c r="O101">
        <f t="shared" ca="1" si="16"/>
        <v>-1.3283770698229176</v>
      </c>
      <c r="Q101" s="2">
        <f t="shared" si="17"/>
        <v>22763.5</v>
      </c>
    </row>
    <row r="102" spans="1:31">
      <c r="A102" t="s">
        <v>30</v>
      </c>
      <c r="C102" s="15">
        <v>37784.800000000003</v>
      </c>
      <c r="D102" s="14"/>
      <c r="E102">
        <f t="shared" si="13"/>
        <v>-33.990590424981868</v>
      </c>
      <c r="F102">
        <f t="shared" si="14"/>
        <v>-34</v>
      </c>
      <c r="G102">
        <f t="shared" si="15"/>
        <v>0.91000000000349246</v>
      </c>
      <c r="I102">
        <f t="shared" si="12"/>
        <v>0.91000000000349246</v>
      </c>
      <c r="O102">
        <f t="shared" ca="1" si="16"/>
        <v>-1.3283770698229176</v>
      </c>
      <c r="Q102" s="2">
        <f t="shared" si="17"/>
        <v>22766.300000000003</v>
      </c>
      <c r="AA102" t="s">
        <v>29</v>
      </c>
      <c r="AE102" t="s">
        <v>31</v>
      </c>
    </row>
    <row r="103" spans="1:31">
      <c r="A103" s="30" t="s">
        <v>67</v>
      </c>
      <c r="B103" s="32" t="s">
        <v>341</v>
      </c>
      <c r="C103" s="30">
        <v>37976</v>
      </c>
      <c r="D103" s="30" t="s">
        <v>60</v>
      </c>
      <c r="E103">
        <f t="shared" si="13"/>
        <v>-32.013545651949116</v>
      </c>
      <c r="F103">
        <f t="shared" si="14"/>
        <v>-32</v>
      </c>
      <c r="G103">
        <f t="shared" si="15"/>
        <v>-1.3099999999976717</v>
      </c>
      <c r="I103">
        <f t="shared" si="12"/>
        <v>-1.3099999999976717</v>
      </c>
      <c r="O103">
        <f t="shared" ca="1" si="16"/>
        <v>-1.3914092697374496</v>
      </c>
      <c r="Q103" s="2">
        <f t="shared" si="17"/>
        <v>22957.5</v>
      </c>
    </row>
    <row r="104" spans="1:31">
      <c r="A104" s="30" t="s">
        <v>129</v>
      </c>
      <c r="B104" s="32" t="s">
        <v>47</v>
      </c>
      <c r="C104" s="30">
        <v>38027.5</v>
      </c>
      <c r="D104" s="30" t="s">
        <v>60</v>
      </c>
      <c r="E104">
        <f t="shared" si="13"/>
        <v>-31.481025747078885</v>
      </c>
      <c r="F104">
        <f t="shared" si="14"/>
        <v>-31.5</v>
      </c>
      <c r="G104">
        <f t="shared" si="15"/>
        <v>1.8349999999991269</v>
      </c>
      <c r="I104">
        <f t="shared" si="12"/>
        <v>1.8349999999991269</v>
      </c>
      <c r="O104">
        <f t="shared" ca="1" si="16"/>
        <v>-1.4071673197160826</v>
      </c>
      <c r="Q104" s="2">
        <f t="shared" si="17"/>
        <v>23009</v>
      </c>
    </row>
    <row r="105" spans="1:31">
      <c r="A105" s="30" t="s">
        <v>129</v>
      </c>
      <c r="B105" s="32" t="s">
        <v>341</v>
      </c>
      <c r="C105" s="30">
        <v>38079</v>
      </c>
      <c r="D105" s="30" t="s">
        <v>60</v>
      </c>
      <c r="E105">
        <f t="shared" si="13"/>
        <v>-30.948505842208654</v>
      </c>
      <c r="F105">
        <f t="shared" si="14"/>
        <v>-31</v>
      </c>
      <c r="G105">
        <f t="shared" si="15"/>
        <v>4.9800000000032014</v>
      </c>
      <c r="I105">
        <f t="shared" si="12"/>
        <v>4.9800000000032014</v>
      </c>
      <c r="O105">
        <f t="shared" ca="1" si="16"/>
        <v>-1.4229253696947155</v>
      </c>
      <c r="Q105" s="2">
        <f t="shared" si="17"/>
        <v>23060.5</v>
      </c>
    </row>
    <row r="106" spans="1:31">
      <c r="A106" t="s">
        <v>30</v>
      </c>
      <c r="C106" s="15">
        <v>38079.5</v>
      </c>
      <c r="D106" s="14"/>
      <c r="E106">
        <f t="shared" si="13"/>
        <v>-30.943335746044866</v>
      </c>
      <c r="F106">
        <f t="shared" si="14"/>
        <v>-31</v>
      </c>
      <c r="G106">
        <f t="shared" si="15"/>
        <v>5.4800000000032014</v>
      </c>
      <c r="I106">
        <f t="shared" si="12"/>
        <v>5.4800000000032014</v>
      </c>
      <c r="O106">
        <f t="shared" ca="1" si="16"/>
        <v>-1.4229253696947155</v>
      </c>
      <c r="Q106" s="2">
        <f t="shared" si="17"/>
        <v>23061</v>
      </c>
      <c r="AA106" t="s">
        <v>29</v>
      </c>
      <c r="AE106" t="s">
        <v>31</v>
      </c>
    </row>
    <row r="107" spans="1:31">
      <c r="A107" s="30" t="s">
        <v>129</v>
      </c>
      <c r="B107" s="32" t="s">
        <v>47</v>
      </c>
      <c r="C107" s="30">
        <v>38122.5</v>
      </c>
      <c r="D107" s="30" t="s">
        <v>60</v>
      </c>
      <c r="E107">
        <f t="shared" si="13"/>
        <v>-30.498707475959044</v>
      </c>
      <c r="F107">
        <f t="shared" si="14"/>
        <v>-30.5</v>
      </c>
      <c r="G107">
        <f t="shared" si="15"/>
        <v>0.125</v>
      </c>
      <c r="I107">
        <f t="shared" si="12"/>
        <v>0.125</v>
      </c>
      <c r="O107">
        <f t="shared" ca="1" si="16"/>
        <v>-1.4386834196733487</v>
      </c>
      <c r="Q107" s="2">
        <f t="shared" si="17"/>
        <v>23104</v>
      </c>
    </row>
    <row r="108" spans="1:31">
      <c r="A108" t="s">
        <v>30</v>
      </c>
      <c r="C108" s="15">
        <v>38172</v>
      </c>
      <c r="D108" s="14"/>
      <c r="E108">
        <f t="shared" si="13"/>
        <v>-29.986867955743968</v>
      </c>
      <c r="F108">
        <f t="shared" si="14"/>
        <v>-30</v>
      </c>
      <c r="G108">
        <f t="shared" si="15"/>
        <v>1.2700000000040745</v>
      </c>
      <c r="I108">
        <f t="shared" si="12"/>
        <v>1.2700000000040745</v>
      </c>
      <c r="O108">
        <f t="shared" ca="1" si="16"/>
        <v>-1.4544414696519816</v>
      </c>
      <c r="Q108" s="2">
        <f t="shared" si="17"/>
        <v>23153.5</v>
      </c>
      <c r="AA108" t="s">
        <v>29</v>
      </c>
      <c r="AE108" t="s">
        <v>31</v>
      </c>
    </row>
    <row r="109" spans="1:31">
      <c r="A109" s="30" t="s">
        <v>129</v>
      </c>
      <c r="B109" s="32" t="s">
        <v>47</v>
      </c>
      <c r="C109" s="30">
        <v>38416.5</v>
      </c>
      <c r="D109" s="30" t="s">
        <v>60</v>
      </c>
      <c r="E109">
        <f t="shared" si="13"/>
        <v>-27.458690931651319</v>
      </c>
      <c r="F109">
        <f t="shared" si="14"/>
        <v>-27.5</v>
      </c>
      <c r="G109">
        <f t="shared" si="15"/>
        <v>3.9950000000026193</v>
      </c>
      <c r="I109">
        <f t="shared" si="12"/>
        <v>3.9950000000026193</v>
      </c>
      <c r="O109">
        <f t="shared" ca="1" si="16"/>
        <v>-1.5332317195451466</v>
      </c>
      <c r="Q109" s="2">
        <f t="shared" si="17"/>
        <v>23398</v>
      </c>
    </row>
    <row r="110" spans="1:31">
      <c r="A110" t="s">
        <v>30</v>
      </c>
      <c r="C110" s="15">
        <v>38465.5</v>
      </c>
      <c r="D110" s="14"/>
      <c r="E110">
        <f t="shared" si="13"/>
        <v>-26.95202150760003</v>
      </c>
      <c r="F110">
        <f t="shared" si="14"/>
        <v>-27</v>
      </c>
      <c r="G110">
        <f t="shared" si="15"/>
        <v>4.6399999999994179</v>
      </c>
      <c r="I110">
        <f t="shared" si="12"/>
        <v>4.6399999999994179</v>
      </c>
      <c r="O110">
        <f t="shared" ca="1" si="16"/>
        <v>-1.5489897695237795</v>
      </c>
      <c r="Q110" s="2">
        <f t="shared" si="17"/>
        <v>23447</v>
      </c>
      <c r="AA110" t="s">
        <v>29</v>
      </c>
      <c r="AE110" t="s">
        <v>31</v>
      </c>
    </row>
    <row r="111" spans="1:31">
      <c r="A111" t="s">
        <v>12</v>
      </c>
      <c r="C111" s="14">
        <f>C94</f>
        <v>37297</v>
      </c>
      <c r="D111" s="14" t="s">
        <v>14</v>
      </c>
      <c r="E111">
        <f t="shared" si="13"/>
        <v>-39.034536242374095</v>
      </c>
      <c r="F111">
        <f t="shared" si="14"/>
        <v>-39</v>
      </c>
      <c r="G111">
        <f t="shared" si="15"/>
        <v>-3.3399999999965075</v>
      </c>
      <c r="I111">
        <f t="shared" si="12"/>
        <v>-3.3399999999965075</v>
      </c>
      <c r="O111">
        <f t="shared" ca="1" si="16"/>
        <v>-1.1707965700365874</v>
      </c>
      <c r="Q111" s="2">
        <f t="shared" si="17"/>
        <v>22278.5</v>
      </c>
    </row>
    <row r="112" spans="1:31">
      <c r="A112" t="s">
        <v>30</v>
      </c>
      <c r="C112" s="15">
        <v>41072.03</v>
      </c>
      <c r="D112" s="14"/>
      <c r="E112">
        <f t="shared" si="13"/>
        <v>0</v>
      </c>
      <c r="F112">
        <f t="shared" si="14"/>
        <v>0</v>
      </c>
      <c r="G112">
        <f t="shared" si="15"/>
        <v>0</v>
      </c>
      <c r="I112">
        <f t="shared" si="12"/>
        <v>0</v>
      </c>
      <c r="O112">
        <f t="shared" ca="1" si="16"/>
        <v>-2.3999244683699619</v>
      </c>
      <c r="Q112" s="2">
        <f t="shared" si="17"/>
        <v>26053.53</v>
      </c>
      <c r="AA112" t="s">
        <v>32</v>
      </c>
      <c r="AE112" t="s">
        <v>31</v>
      </c>
    </row>
    <row r="113" spans="1:31">
      <c r="A113" t="s">
        <v>33</v>
      </c>
      <c r="C113" s="15">
        <v>43584.4</v>
      </c>
      <c r="D113" s="14"/>
      <c r="E113">
        <f t="shared" si="13"/>
        <v>25.978388998035392</v>
      </c>
      <c r="F113">
        <f t="shared" si="14"/>
        <v>26</v>
      </c>
      <c r="G113">
        <f t="shared" si="15"/>
        <v>-2.0899999999965075</v>
      </c>
      <c r="I113">
        <f t="shared" si="12"/>
        <v>-2.0899999999965075</v>
      </c>
      <c r="O113">
        <f t="shared" ca="1" si="16"/>
        <v>-3.2193430672588779</v>
      </c>
      <c r="Q113" s="2">
        <f t="shared" si="17"/>
        <v>28565.9</v>
      </c>
      <c r="AA113" t="s">
        <v>29</v>
      </c>
      <c r="AE113" t="s">
        <v>31</v>
      </c>
    </row>
    <row r="114" spans="1:31">
      <c r="A114" s="30" t="s">
        <v>292</v>
      </c>
      <c r="B114" s="32" t="s">
        <v>341</v>
      </c>
      <c r="C114" s="30">
        <v>44645.13</v>
      </c>
      <c r="D114" s="30" t="s">
        <v>60</v>
      </c>
      <c r="E114">
        <f t="shared" si="13"/>
        <v>36.946541205666414</v>
      </c>
      <c r="F114">
        <f t="shared" si="14"/>
        <v>37</v>
      </c>
      <c r="G114">
        <f t="shared" si="15"/>
        <v>-5.1699999999982538</v>
      </c>
      <c r="I114">
        <f t="shared" si="12"/>
        <v>-5.1699999999982538</v>
      </c>
      <c r="O114">
        <f t="shared" ca="1" si="16"/>
        <v>-3.5660201667888041</v>
      </c>
      <c r="Q114" s="2">
        <f t="shared" si="17"/>
        <v>29626.629999999997</v>
      </c>
    </row>
    <row r="115" spans="1:31">
      <c r="A115" t="s">
        <v>34</v>
      </c>
      <c r="C115" s="15">
        <v>44645.63</v>
      </c>
      <c r="D115" s="14"/>
      <c r="E115">
        <f t="shared" si="13"/>
        <v>36.951711301830201</v>
      </c>
      <c r="F115">
        <f t="shared" si="14"/>
        <v>37</v>
      </c>
      <c r="G115">
        <f t="shared" si="15"/>
        <v>-4.6699999999982538</v>
      </c>
      <c r="I115">
        <f t="shared" si="12"/>
        <v>-4.6699999999982538</v>
      </c>
      <c r="O115">
        <f t="shared" ca="1" si="16"/>
        <v>-3.5660201667888041</v>
      </c>
      <c r="Q115" s="2">
        <f t="shared" si="17"/>
        <v>29627.129999999997</v>
      </c>
      <c r="AA115" t="s">
        <v>32</v>
      </c>
      <c r="AE115" t="s">
        <v>31</v>
      </c>
    </row>
    <row r="116" spans="1:31">
      <c r="A116" s="30" t="s">
        <v>292</v>
      </c>
      <c r="B116" s="32" t="s">
        <v>341</v>
      </c>
      <c r="C116" s="30">
        <v>45031.5</v>
      </c>
      <c r="D116" s="30" t="s">
        <v>60</v>
      </c>
      <c r="E116">
        <f t="shared" si="13"/>
        <v>40.941681315272476</v>
      </c>
      <c r="F116">
        <f t="shared" si="14"/>
        <v>41</v>
      </c>
      <c r="G116">
        <f t="shared" si="15"/>
        <v>-5.6399999999994179</v>
      </c>
      <c r="I116">
        <f t="shared" si="12"/>
        <v>-5.6399999999994179</v>
      </c>
      <c r="O116">
        <f t="shared" ca="1" si="16"/>
        <v>-3.6920845666178681</v>
      </c>
      <c r="Q116" s="2">
        <f t="shared" si="17"/>
        <v>30013</v>
      </c>
    </row>
    <row r="117" spans="1:31">
      <c r="A117" t="s">
        <v>35</v>
      </c>
      <c r="C117" s="15">
        <v>45032.000999999997</v>
      </c>
      <c r="D117" s="14"/>
      <c r="E117">
        <f t="shared" ref="E117:E129" si="18">+(C117-C$7)/C$8</f>
        <v>40.94686175162856</v>
      </c>
      <c r="F117">
        <f t="shared" ref="F117:F129" si="19">ROUND(2*E117,0)/2</f>
        <v>41</v>
      </c>
      <c r="G117">
        <f t="shared" ref="G117:G129" si="20">+C117-(C$7+F117*C$8)</f>
        <v>-5.1390000000028522</v>
      </c>
      <c r="I117">
        <f t="shared" si="12"/>
        <v>-5.1390000000028522</v>
      </c>
      <c r="O117">
        <f t="shared" ref="O117:O129" ca="1" si="21">+C$11+C$12*F117</f>
        <v>-3.6920845666178681</v>
      </c>
      <c r="Q117" s="2">
        <f t="shared" ref="Q117:Q129" si="22">+C117-15018.5</f>
        <v>30013.500999999997</v>
      </c>
      <c r="AA117" t="s">
        <v>32</v>
      </c>
      <c r="AE117" t="s">
        <v>31</v>
      </c>
    </row>
    <row r="118" spans="1:31">
      <c r="A118" t="s">
        <v>36</v>
      </c>
      <c r="C118" s="15">
        <v>45033.3</v>
      </c>
      <c r="D118" s="14"/>
      <c r="E118">
        <f t="shared" si="18"/>
        <v>40.960293661462146</v>
      </c>
      <c r="F118">
        <f t="shared" si="19"/>
        <v>41</v>
      </c>
      <c r="G118">
        <f t="shared" si="20"/>
        <v>-3.8399999999965075</v>
      </c>
      <c r="I118">
        <f t="shared" si="12"/>
        <v>-3.8399999999965075</v>
      </c>
      <c r="O118">
        <f t="shared" ca="1" si="21"/>
        <v>-3.6920845666178681</v>
      </c>
      <c r="Q118" s="2">
        <f t="shared" si="22"/>
        <v>30014.800000000003</v>
      </c>
      <c r="AA118" t="s">
        <v>29</v>
      </c>
      <c r="AE118" t="s">
        <v>31</v>
      </c>
    </row>
    <row r="119" spans="1:31">
      <c r="A119" t="s">
        <v>36</v>
      </c>
      <c r="C119" s="15">
        <v>45034.400000000001</v>
      </c>
      <c r="D119" s="14"/>
      <c r="E119">
        <f t="shared" si="18"/>
        <v>40.971667873022469</v>
      </c>
      <c r="F119">
        <f t="shared" si="19"/>
        <v>41</v>
      </c>
      <c r="G119">
        <f t="shared" si="20"/>
        <v>-2.7399999999979627</v>
      </c>
      <c r="I119">
        <f t="shared" si="12"/>
        <v>-2.7399999999979627</v>
      </c>
      <c r="O119">
        <f t="shared" ca="1" si="21"/>
        <v>-3.6920845666178681</v>
      </c>
      <c r="Q119" s="2">
        <f t="shared" si="22"/>
        <v>30015.9</v>
      </c>
      <c r="AA119" t="s">
        <v>29</v>
      </c>
      <c r="AE119" t="s">
        <v>31</v>
      </c>
    </row>
    <row r="120" spans="1:31">
      <c r="A120" t="s">
        <v>37</v>
      </c>
      <c r="C120" s="15">
        <v>46093.4</v>
      </c>
      <c r="D120" s="14"/>
      <c r="E120">
        <f t="shared" si="18"/>
        <v>51.921931547926825</v>
      </c>
      <c r="F120">
        <f t="shared" si="19"/>
        <v>52</v>
      </c>
      <c r="G120">
        <f t="shared" si="20"/>
        <v>-7.5499999999956344</v>
      </c>
      <c r="I120">
        <f t="shared" si="12"/>
        <v>-7.5499999999956344</v>
      </c>
      <c r="O120">
        <f t="shared" ca="1" si="21"/>
        <v>-4.0387616661477939</v>
      </c>
      <c r="Q120" s="2">
        <f t="shared" si="22"/>
        <v>31074.9</v>
      </c>
      <c r="AA120" t="s">
        <v>29</v>
      </c>
      <c r="AE120" t="s">
        <v>31</v>
      </c>
    </row>
    <row r="121" spans="1:31">
      <c r="A121" t="s">
        <v>40</v>
      </c>
      <c r="B121" t="s">
        <v>47</v>
      </c>
      <c r="C121" s="15">
        <v>48659.45</v>
      </c>
      <c r="D121" s="14">
        <v>0.19</v>
      </c>
      <c r="E121">
        <f t="shared" si="18"/>
        <v>78.455382070106495</v>
      </c>
      <c r="F121">
        <f t="shared" si="19"/>
        <v>78.5</v>
      </c>
      <c r="G121">
        <f t="shared" si="20"/>
        <v>-4.3150000000023283</v>
      </c>
      <c r="I121">
        <f t="shared" si="12"/>
        <v>-4.3150000000023283</v>
      </c>
      <c r="O121">
        <f t="shared" ca="1" si="21"/>
        <v>-4.8739383150153435</v>
      </c>
      <c r="Q121" s="2">
        <f t="shared" si="22"/>
        <v>33640.949999999997</v>
      </c>
      <c r="AA121" t="s">
        <v>38</v>
      </c>
      <c r="AC121" t="s">
        <v>39</v>
      </c>
      <c r="AE121" t="s">
        <v>41</v>
      </c>
    </row>
    <row r="122" spans="1:31">
      <c r="A122" t="s">
        <v>43</v>
      </c>
      <c r="C122" s="15">
        <v>48707.09</v>
      </c>
      <c r="D122" s="14">
        <v>0.03</v>
      </c>
      <c r="E122">
        <f t="shared" si="18"/>
        <v>78.947988832592273</v>
      </c>
      <c r="F122">
        <f t="shared" si="19"/>
        <v>79</v>
      </c>
      <c r="G122">
        <f t="shared" si="20"/>
        <v>-5.0299999999988358</v>
      </c>
      <c r="I122">
        <f t="shared" si="12"/>
        <v>-5.0299999999988358</v>
      </c>
      <c r="O122">
        <f t="shared" ca="1" si="21"/>
        <v>-4.8896963649939771</v>
      </c>
      <c r="Q122" s="2">
        <f t="shared" si="22"/>
        <v>33688.589999999997</v>
      </c>
      <c r="AA122" t="s">
        <v>42</v>
      </c>
      <c r="AC122" t="s">
        <v>39</v>
      </c>
      <c r="AE122" t="s">
        <v>41</v>
      </c>
    </row>
    <row r="123" spans="1:31">
      <c r="A123" t="s">
        <v>44</v>
      </c>
      <c r="C123" s="15">
        <v>49383.25</v>
      </c>
      <c r="D123" s="14"/>
      <c r="E123">
        <f t="shared" si="18"/>
        <v>85.939613276806966</v>
      </c>
      <c r="F123">
        <f t="shared" si="19"/>
        <v>86</v>
      </c>
      <c r="G123">
        <f t="shared" si="20"/>
        <v>-5.8399999999965075</v>
      </c>
      <c r="I123">
        <f t="shared" si="12"/>
        <v>-5.8399999999965075</v>
      </c>
      <c r="N123">
        <f>+G123</f>
        <v>-5.8399999999965075</v>
      </c>
      <c r="O123">
        <f t="shared" ca="1" si="21"/>
        <v>-5.1103090646948388</v>
      </c>
      <c r="Q123" s="2">
        <f t="shared" si="22"/>
        <v>34364.75</v>
      </c>
      <c r="AA123" t="s">
        <v>29</v>
      </c>
      <c r="AE123" t="s">
        <v>31</v>
      </c>
    </row>
    <row r="124" spans="1:31">
      <c r="A124" t="s">
        <v>44</v>
      </c>
      <c r="C124" s="15">
        <v>49768.5</v>
      </c>
      <c r="D124" s="14"/>
      <c r="E124">
        <f t="shared" si="18"/>
        <v>89.923172371006117</v>
      </c>
      <c r="F124">
        <f t="shared" si="19"/>
        <v>90</v>
      </c>
      <c r="G124">
        <f t="shared" si="20"/>
        <v>-7.430000000000291</v>
      </c>
      <c r="I124">
        <f t="shared" si="12"/>
        <v>-7.430000000000291</v>
      </c>
      <c r="N124">
        <f>+G124</f>
        <v>-7.430000000000291</v>
      </c>
      <c r="O124">
        <f t="shared" ca="1" si="21"/>
        <v>-5.2363734645239024</v>
      </c>
      <c r="Q124" s="2">
        <f t="shared" si="22"/>
        <v>34750</v>
      </c>
      <c r="AA124" t="s">
        <v>29</v>
      </c>
      <c r="AE124" t="s">
        <v>31</v>
      </c>
    </row>
    <row r="125" spans="1:31">
      <c r="A125" t="s">
        <v>46</v>
      </c>
      <c r="C125" s="15">
        <v>49770.1</v>
      </c>
      <c r="D125" s="14">
        <v>0.6</v>
      </c>
      <c r="E125">
        <f t="shared" si="18"/>
        <v>89.939716678730221</v>
      </c>
      <c r="F125">
        <f t="shared" si="19"/>
        <v>90</v>
      </c>
      <c r="G125">
        <f t="shared" si="20"/>
        <v>-5.8300000000017462</v>
      </c>
      <c r="I125">
        <f t="shared" si="12"/>
        <v>-5.8300000000017462</v>
      </c>
      <c r="O125">
        <f t="shared" ca="1" si="21"/>
        <v>-5.2363734645239024</v>
      </c>
      <c r="Q125" s="2">
        <f t="shared" si="22"/>
        <v>34751.599999999999</v>
      </c>
      <c r="AA125" t="s">
        <v>45</v>
      </c>
      <c r="AC125" t="s">
        <v>39</v>
      </c>
      <c r="AE125" t="s">
        <v>41</v>
      </c>
    </row>
    <row r="126" spans="1:31">
      <c r="A126" s="30" t="s">
        <v>329</v>
      </c>
      <c r="B126" s="32" t="s">
        <v>341</v>
      </c>
      <c r="C126" s="30">
        <v>50157</v>
      </c>
      <c r="D126" s="30" t="s">
        <v>60</v>
      </c>
      <c r="E126">
        <f t="shared" si="18"/>
        <v>93.940337090269892</v>
      </c>
      <c r="F126">
        <f t="shared" si="19"/>
        <v>94</v>
      </c>
      <c r="G126">
        <f t="shared" si="20"/>
        <v>-5.7699999999967986</v>
      </c>
      <c r="I126">
        <f t="shared" si="12"/>
        <v>-5.7699999999967986</v>
      </c>
      <c r="O126">
        <f t="shared" ca="1" si="21"/>
        <v>-5.3624378643529669</v>
      </c>
      <c r="Q126" s="2">
        <f t="shared" si="22"/>
        <v>35138.5</v>
      </c>
    </row>
    <row r="127" spans="1:31">
      <c r="A127" s="30" t="s">
        <v>329</v>
      </c>
      <c r="B127" s="32" t="s">
        <v>341</v>
      </c>
      <c r="C127" s="30">
        <v>51218.61</v>
      </c>
      <c r="D127" s="30" t="s">
        <v>60</v>
      </c>
      <c r="E127">
        <f t="shared" si="18"/>
        <v>104.91758866714923</v>
      </c>
      <c r="F127">
        <f t="shared" si="19"/>
        <v>105</v>
      </c>
      <c r="G127">
        <f t="shared" si="20"/>
        <v>-7.9700000000011642</v>
      </c>
      <c r="I127">
        <f t="shared" si="12"/>
        <v>-7.9700000000011642</v>
      </c>
      <c r="O127">
        <f t="shared" ca="1" si="21"/>
        <v>-5.7091149638828931</v>
      </c>
      <c r="Q127" s="2">
        <f t="shared" si="22"/>
        <v>36200.11</v>
      </c>
    </row>
    <row r="128" spans="1:31">
      <c r="A128" s="30" t="s">
        <v>337</v>
      </c>
      <c r="B128" s="32" t="s">
        <v>47</v>
      </c>
      <c r="C128" s="30">
        <v>52332.53</v>
      </c>
      <c r="D128" s="30" t="s">
        <v>60</v>
      </c>
      <c r="E128">
        <f t="shared" si="18"/>
        <v>116.43573570468412</v>
      </c>
      <c r="F128">
        <f t="shared" si="19"/>
        <v>116.5</v>
      </c>
      <c r="G128">
        <f t="shared" si="20"/>
        <v>-6.2149999999965075</v>
      </c>
      <c r="I128">
        <f t="shared" si="12"/>
        <v>-6.2149999999965075</v>
      </c>
      <c r="O128">
        <f t="shared" ca="1" si="21"/>
        <v>-6.071550113391452</v>
      </c>
      <c r="Q128" s="2">
        <f t="shared" si="22"/>
        <v>37314.03</v>
      </c>
    </row>
    <row r="129" spans="1:17">
      <c r="A129" s="30" t="s">
        <v>340</v>
      </c>
      <c r="B129" s="32" t="s">
        <v>341</v>
      </c>
      <c r="C129" s="30">
        <v>53443.3</v>
      </c>
      <c r="D129" s="30" t="s">
        <v>60</v>
      </c>
      <c r="E129">
        <f t="shared" si="18"/>
        <v>127.92131113638719</v>
      </c>
      <c r="F129">
        <f t="shared" si="19"/>
        <v>128</v>
      </c>
      <c r="G129">
        <f t="shared" si="20"/>
        <v>-7.6099999999933061</v>
      </c>
      <c r="I129">
        <f t="shared" si="12"/>
        <v>-7.6099999999933061</v>
      </c>
      <c r="O129">
        <f t="shared" ca="1" si="21"/>
        <v>-6.4339852629000109</v>
      </c>
      <c r="Q129" s="2">
        <f t="shared" si="22"/>
        <v>38424.800000000003</v>
      </c>
    </row>
    <row r="130" spans="1:17">
      <c r="B130" s="6"/>
      <c r="C130" s="14"/>
      <c r="D130" s="14"/>
    </row>
    <row r="131" spans="1:17">
      <c r="B131" s="6"/>
      <c r="C131" s="14"/>
      <c r="D131" s="14"/>
    </row>
    <row r="132" spans="1:17">
      <c r="B132" s="6"/>
      <c r="C132" s="14"/>
      <c r="D132" s="14"/>
    </row>
    <row r="133" spans="1:17">
      <c r="B133" s="6"/>
      <c r="C133" s="14"/>
      <c r="D133" s="14"/>
    </row>
    <row r="134" spans="1:17">
      <c r="B134" s="6"/>
      <c r="C134" s="14"/>
      <c r="D134" s="14"/>
    </row>
    <row r="135" spans="1:17">
      <c r="B135" s="6"/>
      <c r="C135" s="14"/>
      <c r="D135" s="14"/>
    </row>
    <row r="136" spans="1:17">
      <c r="B136" s="6"/>
      <c r="C136" s="14"/>
      <c r="D136" s="14"/>
    </row>
    <row r="137" spans="1:17">
      <c r="B137" s="6"/>
      <c r="C137" s="14"/>
      <c r="D137" s="14"/>
    </row>
    <row r="138" spans="1:17">
      <c r="B138" s="6"/>
      <c r="C138" s="14"/>
      <c r="D138" s="14"/>
    </row>
    <row r="139" spans="1:17">
      <c r="B139" s="6"/>
      <c r="C139" s="14"/>
      <c r="D139" s="14"/>
    </row>
    <row r="140" spans="1:17">
      <c r="B140" s="6"/>
      <c r="C140" s="14"/>
      <c r="D140" s="14"/>
    </row>
    <row r="141" spans="1:17">
      <c r="B141" s="6"/>
      <c r="C141" s="14"/>
      <c r="D141" s="14"/>
    </row>
    <row r="142" spans="1:17">
      <c r="B142" s="6"/>
      <c r="C142" s="14"/>
      <c r="D142" s="14"/>
    </row>
    <row r="143" spans="1:17">
      <c r="B143" s="6"/>
      <c r="C143" s="14"/>
      <c r="D143" s="14"/>
    </row>
    <row r="144" spans="1:17">
      <c r="B144" s="6"/>
      <c r="C144" s="14"/>
      <c r="D144" s="14"/>
    </row>
    <row r="145" spans="2:4">
      <c r="B145" s="6"/>
      <c r="C145" s="14"/>
      <c r="D145" s="14"/>
    </row>
    <row r="146" spans="2:4">
      <c r="B146" s="6"/>
      <c r="C146" s="14"/>
      <c r="D146" s="14"/>
    </row>
    <row r="147" spans="2:4">
      <c r="B147" s="6"/>
      <c r="C147" s="14"/>
      <c r="D147" s="14"/>
    </row>
    <row r="148" spans="2:4">
      <c r="B148" s="6"/>
      <c r="C148" s="14"/>
      <c r="D148" s="14"/>
    </row>
    <row r="149" spans="2:4">
      <c r="B149" s="6"/>
      <c r="C149" s="14"/>
      <c r="D149" s="14"/>
    </row>
    <row r="150" spans="2:4">
      <c r="B150" s="6"/>
      <c r="C150" s="14"/>
      <c r="D150" s="14"/>
    </row>
    <row r="151" spans="2:4">
      <c r="B151" s="6"/>
      <c r="C151" s="14"/>
      <c r="D151" s="14"/>
    </row>
    <row r="152" spans="2:4">
      <c r="B152" s="6"/>
      <c r="C152" s="14"/>
      <c r="D152" s="14"/>
    </row>
    <row r="153" spans="2:4">
      <c r="B153" s="6"/>
      <c r="C153" s="14"/>
      <c r="D153" s="14"/>
    </row>
    <row r="154" spans="2:4">
      <c r="B154" s="6"/>
      <c r="C154" s="14"/>
      <c r="D154" s="14"/>
    </row>
    <row r="155" spans="2:4">
      <c r="B155" s="6"/>
      <c r="C155" s="14"/>
      <c r="D155" s="14"/>
    </row>
    <row r="156" spans="2:4">
      <c r="B156" s="6"/>
      <c r="C156" s="14"/>
      <c r="D156" s="14"/>
    </row>
    <row r="157" spans="2:4">
      <c r="B157" s="6"/>
      <c r="C157" s="14"/>
      <c r="D157" s="14"/>
    </row>
    <row r="158" spans="2:4">
      <c r="B158" s="6"/>
      <c r="C158" s="14"/>
      <c r="D158" s="14"/>
    </row>
    <row r="159" spans="2:4">
      <c r="B159" s="6"/>
      <c r="C159" s="14"/>
      <c r="D159" s="14"/>
    </row>
    <row r="160" spans="2:4">
      <c r="B160" s="6"/>
      <c r="C160" s="14"/>
      <c r="D160" s="14"/>
    </row>
    <row r="161" spans="2:4">
      <c r="B161" s="6"/>
      <c r="C161" s="14"/>
      <c r="D161" s="14"/>
    </row>
    <row r="162" spans="2:4">
      <c r="B162" s="6"/>
      <c r="C162" s="14"/>
      <c r="D162" s="14"/>
    </row>
    <row r="163" spans="2:4">
      <c r="B163" s="6"/>
      <c r="C163" s="14"/>
      <c r="D163" s="14"/>
    </row>
    <row r="164" spans="2:4">
      <c r="B164" s="6"/>
      <c r="C164" s="14"/>
      <c r="D164" s="14"/>
    </row>
    <row r="165" spans="2:4">
      <c r="B165" s="6"/>
      <c r="C165" s="14"/>
      <c r="D165" s="14"/>
    </row>
    <row r="166" spans="2:4">
      <c r="B166" s="6"/>
      <c r="C166" s="14"/>
      <c r="D166" s="14"/>
    </row>
    <row r="167" spans="2:4">
      <c r="B167" s="6"/>
      <c r="C167" s="14"/>
      <c r="D167" s="14"/>
    </row>
    <row r="168" spans="2:4">
      <c r="B168" s="6"/>
      <c r="C168" s="14"/>
      <c r="D168" s="14"/>
    </row>
    <row r="169" spans="2:4">
      <c r="B169" s="6"/>
      <c r="C169" s="14"/>
      <c r="D169" s="14"/>
    </row>
    <row r="170" spans="2:4">
      <c r="B170" s="6"/>
      <c r="C170" s="14"/>
      <c r="D170" s="14"/>
    </row>
    <row r="171" spans="2:4">
      <c r="B171" s="6"/>
      <c r="C171" s="14"/>
      <c r="D171" s="14"/>
    </row>
    <row r="172" spans="2:4">
      <c r="B172" s="6"/>
      <c r="C172" s="14"/>
      <c r="D172" s="14"/>
    </row>
    <row r="173" spans="2:4">
      <c r="B173" s="6"/>
      <c r="C173" s="14"/>
      <c r="D173" s="14"/>
    </row>
    <row r="174" spans="2:4">
      <c r="B174" s="6"/>
      <c r="C174" s="14"/>
      <c r="D174" s="14"/>
    </row>
    <row r="175" spans="2:4">
      <c r="B175" s="6"/>
      <c r="C175" s="14"/>
      <c r="D175" s="14"/>
    </row>
    <row r="176" spans="2:4">
      <c r="B176" s="6"/>
      <c r="C176" s="14"/>
      <c r="D176" s="14"/>
    </row>
    <row r="177" spans="2:4">
      <c r="B177" s="6"/>
      <c r="C177" s="14"/>
      <c r="D177" s="14"/>
    </row>
    <row r="178" spans="2:4">
      <c r="B178" s="6"/>
      <c r="C178" s="14"/>
      <c r="D178" s="14"/>
    </row>
    <row r="179" spans="2:4">
      <c r="B179" s="6"/>
      <c r="C179" s="14"/>
      <c r="D179" s="14"/>
    </row>
    <row r="180" spans="2:4">
      <c r="B180" s="6"/>
      <c r="C180" s="14"/>
      <c r="D180" s="14"/>
    </row>
    <row r="181" spans="2:4">
      <c r="B181" s="6"/>
      <c r="C181" s="14"/>
      <c r="D181" s="14"/>
    </row>
    <row r="182" spans="2:4">
      <c r="B182" s="6"/>
      <c r="C182" s="14"/>
      <c r="D182" s="14"/>
    </row>
    <row r="183" spans="2:4">
      <c r="B183" s="6"/>
      <c r="C183" s="14"/>
      <c r="D183" s="14"/>
    </row>
    <row r="184" spans="2:4">
      <c r="B184" s="6"/>
      <c r="C184" s="14"/>
      <c r="D184" s="14"/>
    </row>
    <row r="185" spans="2:4">
      <c r="B185" s="6"/>
      <c r="C185" s="14"/>
      <c r="D185" s="14"/>
    </row>
    <row r="186" spans="2:4">
      <c r="B186" s="6"/>
      <c r="C186" s="14"/>
      <c r="D186" s="14"/>
    </row>
    <row r="187" spans="2:4">
      <c r="B187" s="6"/>
      <c r="C187" s="14"/>
      <c r="D187" s="14"/>
    </row>
    <row r="188" spans="2:4">
      <c r="B188" s="6"/>
      <c r="C188" s="14"/>
      <c r="D188" s="14"/>
    </row>
    <row r="189" spans="2:4">
      <c r="B189" s="6"/>
      <c r="C189" s="14"/>
      <c r="D189" s="14"/>
    </row>
    <row r="190" spans="2:4">
      <c r="B190" s="6"/>
      <c r="C190" s="14"/>
      <c r="D190" s="14"/>
    </row>
    <row r="191" spans="2:4">
      <c r="B191" s="6"/>
      <c r="C191" s="14"/>
      <c r="D191" s="14"/>
    </row>
    <row r="192" spans="2:4">
      <c r="B192" s="6"/>
      <c r="C192" s="14"/>
      <c r="D192" s="14"/>
    </row>
    <row r="193" spans="2:4">
      <c r="B193" s="6"/>
      <c r="C193" s="14"/>
      <c r="D193" s="14"/>
    </row>
    <row r="194" spans="2:4">
      <c r="B194" s="6"/>
      <c r="C194" s="14"/>
      <c r="D194" s="14"/>
    </row>
    <row r="195" spans="2:4">
      <c r="B195" s="6"/>
      <c r="C195" s="14"/>
      <c r="D195" s="14"/>
    </row>
    <row r="196" spans="2:4">
      <c r="B196" s="6"/>
      <c r="C196" s="14"/>
      <c r="D196" s="14"/>
    </row>
    <row r="197" spans="2:4">
      <c r="B197" s="6"/>
      <c r="C197" s="14"/>
      <c r="D197" s="14"/>
    </row>
    <row r="198" spans="2:4">
      <c r="B198" s="6"/>
      <c r="C198" s="14"/>
      <c r="D198" s="14"/>
    </row>
    <row r="199" spans="2:4">
      <c r="B199" s="6"/>
      <c r="C199" s="14"/>
      <c r="D199" s="14"/>
    </row>
    <row r="200" spans="2:4">
      <c r="B200" s="6"/>
      <c r="C200" s="14"/>
      <c r="D200" s="14"/>
    </row>
    <row r="201" spans="2:4">
      <c r="B201" s="6"/>
      <c r="C201" s="14"/>
      <c r="D201" s="14"/>
    </row>
    <row r="202" spans="2:4">
      <c r="B202" s="6"/>
      <c r="C202" s="14"/>
      <c r="D202" s="14"/>
    </row>
    <row r="203" spans="2:4">
      <c r="B203" s="6"/>
      <c r="C203" s="14"/>
      <c r="D203" s="14"/>
    </row>
    <row r="204" spans="2:4">
      <c r="B204" s="6"/>
      <c r="C204" s="14"/>
      <c r="D204" s="14"/>
    </row>
    <row r="205" spans="2:4">
      <c r="B205" s="6"/>
      <c r="C205" s="14"/>
      <c r="D205" s="14"/>
    </row>
    <row r="206" spans="2:4">
      <c r="B206" s="6"/>
      <c r="C206" s="14"/>
      <c r="D206" s="14"/>
    </row>
    <row r="207" spans="2:4">
      <c r="B207" s="6"/>
      <c r="C207" s="14"/>
      <c r="D207" s="14"/>
    </row>
    <row r="208" spans="2:4">
      <c r="B208" s="6"/>
      <c r="C208" s="14"/>
      <c r="D208" s="14"/>
    </row>
    <row r="209" spans="2:4">
      <c r="B209" s="6"/>
      <c r="C209" s="14"/>
      <c r="D209" s="14"/>
    </row>
    <row r="210" spans="2:4">
      <c r="B210" s="6"/>
      <c r="C210" s="14"/>
      <c r="D210" s="14"/>
    </row>
    <row r="211" spans="2:4">
      <c r="B211" s="6"/>
      <c r="C211" s="14"/>
      <c r="D211" s="14"/>
    </row>
    <row r="212" spans="2:4">
      <c r="B212" s="6"/>
      <c r="C212" s="14"/>
      <c r="D212" s="14"/>
    </row>
    <row r="213" spans="2:4">
      <c r="B213" s="6"/>
      <c r="C213" s="14"/>
      <c r="D213" s="14"/>
    </row>
    <row r="214" spans="2:4">
      <c r="B214" s="6"/>
      <c r="C214" s="14"/>
      <c r="D214" s="14"/>
    </row>
    <row r="215" spans="2:4">
      <c r="B215" s="6"/>
      <c r="C215" s="14"/>
      <c r="D215" s="14"/>
    </row>
    <row r="216" spans="2:4">
      <c r="B216" s="6"/>
      <c r="C216" s="14"/>
      <c r="D216" s="14"/>
    </row>
    <row r="217" spans="2:4">
      <c r="B217" s="6"/>
      <c r="C217" s="14"/>
      <c r="D217" s="14"/>
    </row>
    <row r="218" spans="2:4">
      <c r="B218" s="6"/>
      <c r="C218" s="14"/>
      <c r="D218" s="14"/>
    </row>
    <row r="219" spans="2:4">
      <c r="B219" s="6"/>
      <c r="C219" s="14"/>
      <c r="D219" s="14"/>
    </row>
    <row r="220" spans="2:4">
      <c r="B220" s="6"/>
      <c r="C220" s="14"/>
      <c r="D220" s="14"/>
    </row>
    <row r="221" spans="2:4">
      <c r="B221" s="6"/>
      <c r="C221" s="14"/>
      <c r="D221" s="14"/>
    </row>
    <row r="222" spans="2:4">
      <c r="B222" s="6"/>
      <c r="C222" s="14"/>
      <c r="D222" s="14"/>
    </row>
    <row r="223" spans="2:4">
      <c r="B223" s="6"/>
      <c r="C223" s="14"/>
      <c r="D223" s="14"/>
    </row>
    <row r="224" spans="2:4">
      <c r="B224" s="6"/>
      <c r="C224" s="14"/>
      <c r="D224" s="14"/>
    </row>
    <row r="225" spans="2:4">
      <c r="B225" s="6"/>
      <c r="C225" s="14"/>
      <c r="D225" s="14"/>
    </row>
    <row r="226" spans="2:4">
      <c r="B226" s="6"/>
      <c r="C226" s="14"/>
      <c r="D226" s="14"/>
    </row>
    <row r="227" spans="2:4">
      <c r="B227" s="6"/>
      <c r="C227" s="14"/>
      <c r="D227" s="14"/>
    </row>
    <row r="228" spans="2:4">
      <c r="B228" s="6"/>
      <c r="C228" s="14"/>
      <c r="D228" s="14"/>
    </row>
    <row r="229" spans="2:4">
      <c r="B229" s="6"/>
      <c r="C229" s="14"/>
      <c r="D229" s="14"/>
    </row>
    <row r="230" spans="2:4">
      <c r="B230" s="6"/>
      <c r="C230" s="14"/>
      <c r="D230" s="14"/>
    </row>
    <row r="231" spans="2:4">
      <c r="B231" s="6"/>
      <c r="C231" s="14"/>
      <c r="D231" s="14"/>
    </row>
    <row r="232" spans="2:4">
      <c r="C232" s="14"/>
      <c r="D232" s="14"/>
    </row>
    <row r="233" spans="2:4">
      <c r="C233" s="14"/>
      <c r="D233" s="14"/>
    </row>
    <row r="234" spans="2:4">
      <c r="C234" s="14"/>
      <c r="D234" s="14"/>
    </row>
    <row r="235" spans="2:4">
      <c r="C235" s="14"/>
      <c r="D235" s="14"/>
    </row>
    <row r="236" spans="2:4">
      <c r="C236" s="14"/>
      <c r="D236" s="14"/>
    </row>
    <row r="237" spans="2:4">
      <c r="C237" s="14"/>
      <c r="D237" s="14"/>
    </row>
    <row r="238" spans="2:4">
      <c r="C238" s="14"/>
      <c r="D238" s="14"/>
    </row>
    <row r="239" spans="2:4">
      <c r="C239" s="14"/>
      <c r="D239" s="14"/>
    </row>
    <row r="240" spans="2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topLeftCell="A65" workbookViewId="0">
      <selection activeCell="A36" sqref="A36:D112"/>
    </sheetView>
  </sheetViews>
  <sheetFormatPr defaultRowHeight="12.75"/>
  <cols>
    <col min="1" max="1" width="19.7109375" style="14" customWidth="1"/>
    <col min="2" max="2" width="4.42578125" style="17" customWidth="1"/>
    <col min="3" max="3" width="12.7109375" style="14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4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16" t="s">
        <v>50</v>
      </c>
      <c r="I1" s="18" t="s">
        <v>51</v>
      </c>
      <c r="J1" s="19" t="s">
        <v>52</v>
      </c>
    </row>
    <row r="2" spans="1:16">
      <c r="I2" s="20" t="s">
        <v>53</v>
      </c>
      <c r="J2" s="21" t="s">
        <v>54</v>
      </c>
    </row>
    <row r="3" spans="1:16">
      <c r="A3" s="22" t="s">
        <v>55</v>
      </c>
      <c r="I3" s="20" t="s">
        <v>56</v>
      </c>
      <c r="J3" s="21" t="s">
        <v>57</v>
      </c>
    </row>
    <row r="4" spans="1:16">
      <c r="I4" s="20" t="s">
        <v>58</v>
      </c>
      <c r="J4" s="21" t="s">
        <v>57</v>
      </c>
    </row>
    <row r="5" spans="1:16" ht="13.5" thickBot="1">
      <c r="I5" s="23" t="s">
        <v>59</v>
      </c>
      <c r="J5" s="24" t="s">
        <v>60</v>
      </c>
    </row>
    <row r="10" spans="1:16" ht="13.5" thickBot="1"/>
    <row r="11" spans="1:16" ht="12.75" customHeight="1" thickBot="1">
      <c r="A11" s="14" t="str">
        <f t="shared" ref="A11:A42" si="0">P11</f>
        <v> AN 288.91 </v>
      </c>
      <c r="B11" s="6" t="str">
        <f t="shared" ref="B11:B42" si="1">IF(H11=INT(H11),"I","II")</f>
        <v>I</v>
      </c>
      <c r="C11" s="14">
        <f t="shared" ref="C11:C42" si="2">1*G11</f>
        <v>32662.400000000001</v>
      </c>
      <c r="D11" s="17" t="str">
        <f t="shared" ref="D11:D42" si="3">VLOOKUP(F11,I$1:J$5,2,FALSE)</f>
        <v>vis</v>
      </c>
      <c r="E11" s="25">
        <f>VLOOKUP(C11,Active!C$21:E$973,3,FALSE)</f>
        <v>-86.957191603763803</v>
      </c>
      <c r="F11" s="6" t="s">
        <v>59</v>
      </c>
      <c r="G11" s="17" t="str">
        <f t="shared" ref="G11:G42" si="4">MID(I11,3,LEN(I11)-3)</f>
        <v>32662.4</v>
      </c>
      <c r="H11" s="14">
        <f t="shared" ref="H11:H42" si="5">1*K11</f>
        <v>-206</v>
      </c>
      <c r="I11" s="26" t="s">
        <v>133</v>
      </c>
      <c r="J11" s="27" t="s">
        <v>134</v>
      </c>
      <c r="K11" s="26">
        <v>-206</v>
      </c>
      <c r="L11" s="26" t="s">
        <v>135</v>
      </c>
      <c r="M11" s="27" t="s">
        <v>99</v>
      </c>
      <c r="N11" s="27"/>
      <c r="O11" s="28" t="s">
        <v>128</v>
      </c>
      <c r="P11" s="28" t="s">
        <v>129</v>
      </c>
    </row>
    <row r="12" spans="1:16" ht="12.75" customHeight="1" thickBot="1">
      <c r="A12" s="14" t="str">
        <f t="shared" si="0"/>
        <v> AN 288.91 </v>
      </c>
      <c r="B12" s="6" t="str">
        <f t="shared" si="1"/>
        <v>I</v>
      </c>
      <c r="C12" s="14">
        <f t="shared" si="2"/>
        <v>32948</v>
      </c>
      <c r="D12" s="17" t="str">
        <f t="shared" si="3"/>
        <v>vis</v>
      </c>
      <c r="E12" s="25">
        <f>VLOOKUP(C12,Active!C$21:E$973,3,FALSE)</f>
        <v>-84.00403267500775</v>
      </c>
      <c r="F12" s="6" t="s">
        <v>59</v>
      </c>
      <c r="G12" s="17" t="str">
        <f t="shared" si="4"/>
        <v>32948</v>
      </c>
      <c r="H12" s="14">
        <f t="shared" si="5"/>
        <v>-203</v>
      </c>
      <c r="I12" s="26" t="s">
        <v>141</v>
      </c>
      <c r="J12" s="27" t="s">
        <v>142</v>
      </c>
      <c r="K12" s="26">
        <v>-203</v>
      </c>
      <c r="L12" s="26" t="s">
        <v>76</v>
      </c>
      <c r="M12" s="27" t="s">
        <v>99</v>
      </c>
      <c r="N12" s="27"/>
      <c r="O12" s="28" t="s">
        <v>128</v>
      </c>
      <c r="P12" s="28" t="s">
        <v>129</v>
      </c>
    </row>
    <row r="13" spans="1:16" ht="12.75" customHeight="1" thickBot="1">
      <c r="A13" s="14" t="str">
        <f t="shared" si="0"/>
        <v> AN 288.91 </v>
      </c>
      <c r="B13" s="6" t="str">
        <f t="shared" si="1"/>
        <v>I</v>
      </c>
      <c r="C13" s="14">
        <f t="shared" si="2"/>
        <v>33045.800000000003</v>
      </c>
      <c r="D13" s="17" t="str">
        <f t="shared" si="3"/>
        <v>vis</v>
      </c>
      <c r="E13" s="25">
        <f>VLOOKUP(C13,Active!C$21:E$973,3,FALSE)</f>
        <v>-82.992761865370653</v>
      </c>
      <c r="F13" s="6" t="s">
        <v>59</v>
      </c>
      <c r="G13" s="17" t="str">
        <f t="shared" si="4"/>
        <v>33045.8</v>
      </c>
      <c r="H13" s="14">
        <f t="shared" si="5"/>
        <v>-202</v>
      </c>
      <c r="I13" s="26" t="s">
        <v>145</v>
      </c>
      <c r="J13" s="27" t="s">
        <v>146</v>
      </c>
      <c r="K13" s="26">
        <v>-202</v>
      </c>
      <c r="L13" s="26" t="s">
        <v>147</v>
      </c>
      <c r="M13" s="27" t="s">
        <v>99</v>
      </c>
      <c r="N13" s="27"/>
      <c r="O13" s="28" t="s">
        <v>128</v>
      </c>
      <c r="P13" s="28" t="s">
        <v>129</v>
      </c>
    </row>
    <row r="14" spans="1:16" ht="12.75" customHeight="1" thickBot="1">
      <c r="A14" s="14" t="str">
        <f t="shared" si="0"/>
        <v> AN 288.91 </v>
      </c>
      <c r="B14" s="6" t="str">
        <f t="shared" si="1"/>
        <v>I</v>
      </c>
      <c r="C14" s="14">
        <f t="shared" si="2"/>
        <v>33332</v>
      </c>
      <c r="D14" s="17" t="str">
        <f t="shared" si="3"/>
        <v>vis</v>
      </c>
      <c r="E14" s="25">
        <f>VLOOKUP(C14,Active!C$21:E$973,3,FALSE)</f>
        <v>-80.033398821218071</v>
      </c>
      <c r="F14" s="6" t="s">
        <v>59</v>
      </c>
      <c r="G14" s="17" t="str">
        <f t="shared" si="4"/>
        <v>33332</v>
      </c>
      <c r="H14" s="14">
        <f t="shared" si="5"/>
        <v>-199</v>
      </c>
      <c r="I14" s="26" t="s">
        <v>152</v>
      </c>
      <c r="J14" s="27" t="s">
        <v>153</v>
      </c>
      <c r="K14" s="26">
        <v>-199</v>
      </c>
      <c r="L14" s="26" t="s">
        <v>122</v>
      </c>
      <c r="M14" s="27" t="s">
        <v>99</v>
      </c>
      <c r="N14" s="27"/>
      <c r="O14" s="28" t="s">
        <v>128</v>
      </c>
      <c r="P14" s="28" t="s">
        <v>129</v>
      </c>
    </row>
    <row r="15" spans="1:16" ht="12.75" customHeight="1" thickBot="1">
      <c r="A15" s="14" t="str">
        <f t="shared" si="0"/>
        <v> AN 288.91 </v>
      </c>
      <c r="B15" s="6" t="str">
        <f t="shared" si="1"/>
        <v>I</v>
      </c>
      <c r="C15" s="14">
        <f t="shared" si="2"/>
        <v>33716</v>
      </c>
      <c r="D15" s="17" t="str">
        <f t="shared" si="3"/>
        <v>vis</v>
      </c>
      <c r="E15" s="25">
        <f>VLOOKUP(C15,Active!C$21:E$973,3,FALSE)</f>
        <v>-76.062764967428393</v>
      </c>
      <c r="F15" s="6" t="s">
        <v>59</v>
      </c>
      <c r="G15" s="17" t="str">
        <f t="shared" si="4"/>
        <v>33716</v>
      </c>
      <c r="H15" s="14">
        <f t="shared" si="5"/>
        <v>-195</v>
      </c>
      <c r="I15" s="26" t="s">
        <v>169</v>
      </c>
      <c r="J15" s="27" t="s">
        <v>170</v>
      </c>
      <c r="K15" s="26">
        <v>-195</v>
      </c>
      <c r="L15" s="26" t="s">
        <v>64</v>
      </c>
      <c r="M15" s="27" t="s">
        <v>99</v>
      </c>
      <c r="N15" s="27"/>
      <c r="O15" s="28" t="s">
        <v>128</v>
      </c>
      <c r="P15" s="28" t="s">
        <v>129</v>
      </c>
    </row>
    <row r="16" spans="1:16" ht="12.75" customHeight="1" thickBot="1">
      <c r="A16" s="14" t="str">
        <f t="shared" si="0"/>
        <v> AN 288.91 </v>
      </c>
      <c r="B16" s="6" t="str">
        <f t="shared" si="1"/>
        <v>I</v>
      </c>
      <c r="C16" s="14">
        <f t="shared" si="2"/>
        <v>34402.5</v>
      </c>
      <c r="D16" s="17" t="str">
        <f t="shared" si="3"/>
        <v>vis</v>
      </c>
      <c r="E16" s="25">
        <f>VLOOKUP(C16,Active!C$21:E$973,3,FALSE)</f>
        <v>-68.964222934546569</v>
      </c>
      <c r="F16" s="6" t="s">
        <v>59</v>
      </c>
      <c r="G16" s="17" t="str">
        <f t="shared" si="4"/>
        <v>34402.5</v>
      </c>
      <c r="H16" s="14">
        <f t="shared" si="5"/>
        <v>-188</v>
      </c>
      <c r="I16" s="26" t="s">
        <v>179</v>
      </c>
      <c r="J16" s="27" t="s">
        <v>180</v>
      </c>
      <c r="K16" s="26">
        <v>-188</v>
      </c>
      <c r="L16" s="26" t="s">
        <v>181</v>
      </c>
      <c r="M16" s="27" t="s">
        <v>99</v>
      </c>
      <c r="N16" s="27"/>
      <c r="O16" s="28" t="s">
        <v>128</v>
      </c>
      <c r="P16" s="28" t="s">
        <v>129</v>
      </c>
    </row>
    <row r="17" spans="1:16" ht="12.75" customHeight="1" thickBot="1">
      <c r="A17" s="14" t="str">
        <f t="shared" si="0"/>
        <v> AN 288.91 </v>
      </c>
      <c r="B17" s="6" t="str">
        <f t="shared" si="1"/>
        <v>I</v>
      </c>
      <c r="C17" s="14">
        <f t="shared" si="2"/>
        <v>35175</v>
      </c>
      <c r="D17" s="17" t="str">
        <f t="shared" si="3"/>
        <v>vis</v>
      </c>
      <c r="E17" s="25">
        <f>VLOOKUP(C17,Active!C$21:E$973,3,FALSE)</f>
        <v>-60.976424361493116</v>
      </c>
      <c r="F17" s="6" t="s">
        <v>59</v>
      </c>
      <c r="G17" s="17" t="str">
        <f t="shared" si="4"/>
        <v>35175</v>
      </c>
      <c r="H17" s="14">
        <f t="shared" si="5"/>
        <v>-180</v>
      </c>
      <c r="I17" s="26" t="s">
        <v>198</v>
      </c>
      <c r="J17" s="27" t="s">
        <v>199</v>
      </c>
      <c r="K17" s="26">
        <v>-180</v>
      </c>
      <c r="L17" s="26" t="s">
        <v>187</v>
      </c>
      <c r="M17" s="27" t="s">
        <v>99</v>
      </c>
      <c r="N17" s="27"/>
      <c r="O17" s="28" t="s">
        <v>128</v>
      </c>
      <c r="P17" s="28" t="s">
        <v>129</v>
      </c>
    </row>
    <row r="18" spans="1:16" ht="12.75" customHeight="1" thickBot="1">
      <c r="A18" s="14" t="str">
        <f t="shared" si="0"/>
        <v> AN 288.91 </v>
      </c>
      <c r="B18" s="6" t="str">
        <f t="shared" si="1"/>
        <v>I</v>
      </c>
      <c r="C18" s="14">
        <f t="shared" si="2"/>
        <v>35465</v>
      </c>
      <c r="D18" s="17" t="str">
        <f t="shared" si="3"/>
        <v>vis</v>
      </c>
      <c r="E18" s="25">
        <f>VLOOKUP(C18,Active!C$21:E$973,3,FALSE)</f>
        <v>-57.977768586495699</v>
      </c>
      <c r="F18" s="6" t="s">
        <v>59</v>
      </c>
      <c r="G18" s="17" t="str">
        <f t="shared" si="4"/>
        <v>35465</v>
      </c>
      <c r="H18" s="14">
        <f t="shared" si="5"/>
        <v>-177</v>
      </c>
      <c r="I18" s="26" t="s">
        <v>202</v>
      </c>
      <c r="J18" s="27" t="s">
        <v>203</v>
      </c>
      <c r="K18" s="26">
        <v>-177</v>
      </c>
      <c r="L18" s="26" t="s">
        <v>187</v>
      </c>
      <c r="M18" s="27" t="s">
        <v>99</v>
      </c>
      <c r="N18" s="27"/>
      <c r="O18" s="28" t="s">
        <v>128</v>
      </c>
      <c r="P18" s="28" t="s">
        <v>129</v>
      </c>
    </row>
    <row r="19" spans="1:16" ht="12.75" customHeight="1" thickBot="1">
      <c r="A19" s="14" t="str">
        <f t="shared" si="0"/>
        <v> AN 288.91 </v>
      </c>
      <c r="B19" s="6" t="str">
        <f t="shared" si="1"/>
        <v>I</v>
      </c>
      <c r="C19" s="14">
        <f t="shared" si="2"/>
        <v>35560.400000000001</v>
      </c>
      <c r="D19" s="17" t="str">
        <f t="shared" si="3"/>
        <v>vis</v>
      </c>
      <c r="E19" s="25">
        <f>VLOOKUP(C19,Active!C$21:E$973,3,FALSE)</f>
        <v>-56.991314238444815</v>
      </c>
      <c r="F19" s="6" t="s">
        <v>59</v>
      </c>
      <c r="G19" s="17" t="str">
        <f t="shared" si="4"/>
        <v>35560.4</v>
      </c>
      <c r="H19" s="14">
        <f t="shared" si="5"/>
        <v>-176</v>
      </c>
      <c r="I19" s="26" t="s">
        <v>206</v>
      </c>
      <c r="J19" s="27" t="s">
        <v>207</v>
      </c>
      <c r="K19" s="26">
        <v>-176</v>
      </c>
      <c r="L19" s="26" t="s">
        <v>208</v>
      </c>
      <c r="M19" s="27" t="s">
        <v>99</v>
      </c>
      <c r="N19" s="27"/>
      <c r="O19" s="28" t="s">
        <v>128</v>
      </c>
      <c r="P19" s="28" t="s">
        <v>129</v>
      </c>
    </row>
    <row r="20" spans="1:16" ht="12.75" customHeight="1" thickBot="1">
      <c r="A20" s="14" t="str">
        <f t="shared" si="0"/>
        <v> AN 288.91 </v>
      </c>
      <c r="B20" s="6" t="str">
        <f t="shared" si="1"/>
        <v>I</v>
      </c>
      <c r="C20" s="14">
        <f t="shared" si="2"/>
        <v>36237</v>
      </c>
      <c r="D20" s="17" t="str">
        <f t="shared" si="3"/>
        <v>vis</v>
      </c>
      <c r="E20" s="25">
        <f>VLOOKUP(C20,Active!C$21:E$973,3,FALSE)</f>
        <v>-49.995140109606027</v>
      </c>
      <c r="F20" s="6" t="s">
        <v>59</v>
      </c>
      <c r="G20" s="17" t="str">
        <f t="shared" si="4"/>
        <v>36237.0</v>
      </c>
      <c r="H20" s="14">
        <f t="shared" si="5"/>
        <v>-169</v>
      </c>
      <c r="I20" s="26" t="s">
        <v>218</v>
      </c>
      <c r="J20" s="27" t="s">
        <v>219</v>
      </c>
      <c r="K20" s="26">
        <v>-169</v>
      </c>
      <c r="L20" s="26" t="s">
        <v>220</v>
      </c>
      <c r="M20" s="27" t="s">
        <v>99</v>
      </c>
      <c r="N20" s="27"/>
      <c r="O20" s="28" t="s">
        <v>128</v>
      </c>
      <c r="P20" s="28" t="s">
        <v>129</v>
      </c>
    </row>
    <row r="21" spans="1:16" ht="12.75" customHeight="1" thickBot="1">
      <c r="A21" s="14" t="str">
        <f t="shared" si="0"/>
        <v> AN 288.91 </v>
      </c>
      <c r="B21" s="6" t="str">
        <f t="shared" si="1"/>
        <v>I</v>
      </c>
      <c r="C21" s="14">
        <f t="shared" si="2"/>
        <v>36621.5</v>
      </c>
      <c r="D21" s="17" t="str">
        <f t="shared" si="3"/>
        <v>vis</v>
      </c>
      <c r="E21" s="25">
        <f>VLOOKUP(C21,Active!C$21:E$973,3,FALSE)</f>
        <v>-46.019336159652561</v>
      </c>
      <c r="F21" s="6" t="str">
        <f>LEFT(M21,1)</f>
        <v>V</v>
      </c>
      <c r="G21" s="17" t="str">
        <f t="shared" si="4"/>
        <v>36621.5</v>
      </c>
      <c r="H21" s="14">
        <f t="shared" si="5"/>
        <v>-165</v>
      </c>
      <c r="I21" s="26" t="s">
        <v>229</v>
      </c>
      <c r="J21" s="27" t="s">
        <v>230</v>
      </c>
      <c r="K21" s="26">
        <v>-165</v>
      </c>
      <c r="L21" s="26" t="s">
        <v>231</v>
      </c>
      <c r="M21" s="27" t="s">
        <v>99</v>
      </c>
      <c r="N21" s="27"/>
      <c r="O21" s="28" t="s">
        <v>128</v>
      </c>
      <c r="P21" s="28" t="s">
        <v>129</v>
      </c>
    </row>
    <row r="22" spans="1:16" ht="12.75" customHeight="1" thickBot="1">
      <c r="A22" s="14" t="str">
        <f t="shared" si="0"/>
        <v> AN 288.91 </v>
      </c>
      <c r="B22" s="6" t="str">
        <f t="shared" si="1"/>
        <v>I</v>
      </c>
      <c r="C22" s="14">
        <f t="shared" si="2"/>
        <v>37007.5</v>
      </c>
      <c r="D22" s="17" t="str">
        <f t="shared" si="3"/>
        <v>vis</v>
      </c>
      <c r="E22" s="25">
        <f>VLOOKUP(C22,Active!C$21:E$973,3,FALSE)</f>
        <v>-42.028021921207724</v>
      </c>
      <c r="F22" s="6" t="str">
        <f>LEFT(M22,1)</f>
        <v>V</v>
      </c>
      <c r="G22" s="17" t="str">
        <f t="shared" si="4"/>
        <v>37007.5</v>
      </c>
      <c r="H22" s="14">
        <f t="shared" si="5"/>
        <v>-161</v>
      </c>
      <c r="I22" s="26" t="s">
        <v>236</v>
      </c>
      <c r="J22" s="27" t="s">
        <v>237</v>
      </c>
      <c r="K22" s="26">
        <v>-161</v>
      </c>
      <c r="L22" s="26" t="s">
        <v>238</v>
      </c>
      <c r="M22" s="27" t="s">
        <v>99</v>
      </c>
      <c r="N22" s="27"/>
      <c r="O22" s="28" t="s">
        <v>128</v>
      </c>
      <c r="P22" s="28" t="s">
        <v>129</v>
      </c>
    </row>
    <row r="23" spans="1:16" ht="12.75" customHeight="1" thickBot="1">
      <c r="A23" s="14" t="str">
        <f t="shared" si="0"/>
        <v> AN 288.91 </v>
      </c>
      <c r="B23" s="6" t="str">
        <f t="shared" si="1"/>
        <v>I</v>
      </c>
      <c r="C23" s="14">
        <f t="shared" si="2"/>
        <v>37390</v>
      </c>
      <c r="D23" s="17" t="str">
        <f t="shared" si="3"/>
        <v>vis</v>
      </c>
      <c r="E23" s="25">
        <f>VLOOKUP(C23,Active!C$21:E$973,3,FALSE)</f>
        <v>-38.072898355909409</v>
      </c>
      <c r="F23" s="6" t="s">
        <v>59</v>
      </c>
      <c r="G23" s="17" t="str">
        <f t="shared" si="4"/>
        <v>37390</v>
      </c>
      <c r="H23" s="14">
        <f t="shared" si="5"/>
        <v>-157</v>
      </c>
      <c r="I23" s="26" t="s">
        <v>246</v>
      </c>
      <c r="J23" s="27" t="s">
        <v>247</v>
      </c>
      <c r="K23" s="26">
        <v>-157</v>
      </c>
      <c r="L23" s="26" t="s">
        <v>64</v>
      </c>
      <c r="M23" s="27" t="s">
        <v>99</v>
      </c>
      <c r="N23" s="27"/>
      <c r="O23" s="28" t="s">
        <v>128</v>
      </c>
      <c r="P23" s="28" t="s">
        <v>129</v>
      </c>
    </row>
    <row r="24" spans="1:16" ht="12.75" customHeight="1" thickBot="1">
      <c r="A24" s="14" t="str">
        <f t="shared" si="0"/>
        <v> AN 288.91 </v>
      </c>
      <c r="B24" s="6" t="str">
        <f t="shared" si="1"/>
        <v>I</v>
      </c>
      <c r="C24" s="14">
        <f t="shared" si="2"/>
        <v>37690.5</v>
      </c>
      <c r="D24" s="17" t="str">
        <f t="shared" si="3"/>
        <v>vis</v>
      </c>
      <c r="E24" s="25">
        <f>VLOOKUP(C24,Active!C$21:E$973,3,FALSE)</f>
        <v>-34.965670561472436</v>
      </c>
      <c r="F24" s="6" t="s">
        <v>59</v>
      </c>
      <c r="G24" s="17" t="str">
        <f t="shared" si="4"/>
        <v>37690.5</v>
      </c>
      <c r="H24" s="14">
        <f t="shared" si="5"/>
        <v>-154</v>
      </c>
      <c r="I24" s="26" t="s">
        <v>252</v>
      </c>
      <c r="J24" s="27" t="s">
        <v>253</v>
      </c>
      <c r="K24" s="26">
        <v>-154</v>
      </c>
      <c r="L24" s="26" t="s">
        <v>254</v>
      </c>
      <c r="M24" s="27" t="s">
        <v>99</v>
      </c>
      <c r="N24" s="27"/>
      <c r="O24" s="28" t="s">
        <v>128</v>
      </c>
      <c r="P24" s="28" t="s">
        <v>129</v>
      </c>
    </row>
    <row r="25" spans="1:16" ht="12.75" customHeight="1" thickBot="1">
      <c r="A25" s="14" t="str">
        <f t="shared" si="0"/>
        <v> AN 288.91 </v>
      </c>
      <c r="B25" s="6" t="str">
        <f t="shared" si="1"/>
        <v>I</v>
      </c>
      <c r="C25" s="14">
        <f t="shared" si="2"/>
        <v>37784.800000000003</v>
      </c>
      <c r="D25" s="17" t="str">
        <f t="shared" si="3"/>
        <v>vis</v>
      </c>
      <c r="E25" s="25">
        <f>VLOOKUP(C25,Active!C$21:E$973,3,FALSE)</f>
        <v>-33.990590424981868</v>
      </c>
      <c r="F25" s="6" t="s">
        <v>59</v>
      </c>
      <c r="G25" s="17" t="str">
        <f t="shared" si="4"/>
        <v>37784.8</v>
      </c>
      <c r="H25" s="14">
        <f t="shared" si="5"/>
        <v>-153</v>
      </c>
      <c r="I25" s="26" t="s">
        <v>260</v>
      </c>
      <c r="J25" s="27" t="s">
        <v>261</v>
      </c>
      <c r="K25" s="26">
        <v>-153</v>
      </c>
      <c r="L25" s="26" t="s">
        <v>262</v>
      </c>
      <c r="M25" s="27" t="s">
        <v>99</v>
      </c>
      <c r="N25" s="27"/>
      <c r="O25" s="28" t="s">
        <v>128</v>
      </c>
      <c r="P25" s="28" t="s">
        <v>129</v>
      </c>
    </row>
    <row r="26" spans="1:16" ht="12.75" customHeight="1" thickBot="1">
      <c r="A26" s="14" t="str">
        <f t="shared" si="0"/>
        <v> AN 288.91 </v>
      </c>
      <c r="B26" s="6" t="str">
        <f t="shared" si="1"/>
        <v>I</v>
      </c>
      <c r="C26" s="14">
        <f t="shared" si="2"/>
        <v>38172</v>
      </c>
      <c r="D26" s="17" t="str">
        <f t="shared" si="3"/>
        <v>vis</v>
      </c>
      <c r="E26" s="25">
        <f>VLOOKUP(C26,Active!C$21:E$973,3,FALSE)</f>
        <v>-29.986867955743968</v>
      </c>
      <c r="F26" s="6" t="s">
        <v>59</v>
      </c>
      <c r="G26" s="17" t="str">
        <f t="shared" si="4"/>
        <v>38172</v>
      </c>
      <c r="H26" s="14">
        <f t="shared" si="5"/>
        <v>-149</v>
      </c>
      <c r="I26" s="26" t="s">
        <v>273</v>
      </c>
      <c r="J26" s="27" t="s">
        <v>274</v>
      </c>
      <c r="K26" s="26">
        <v>-149</v>
      </c>
      <c r="L26" s="26" t="s">
        <v>187</v>
      </c>
      <c r="M26" s="27" t="s">
        <v>99</v>
      </c>
      <c r="N26" s="27"/>
      <c r="O26" s="28" t="s">
        <v>128</v>
      </c>
      <c r="P26" s="28" t="s">
        <v>129</v>
      </c>
    </row>
    <row r="27" spans="1:16" ht="12.75" customHeight="1" thickBot="1">
      <c r="A27" s="14" t="str">
        <f t="shared" si="0"/>
        <v> AN 288.91 </v>
      </c>
      <c r="B27" s="6" t="str">
        <f t="shared" si="1"/>
        <v>I</v>
      </c>
      <c r="C27" s="14">
        <f t="shared" si="2"/>
        <v>38465.5</v>
      </c>
      <c r="D27" s="17" t="str">
        <f t="shared" si="3"/>
        <v>vis</v>
      </c>
      <c r="E27" s="25">
        <f>VLOOKUP(C27,Active!C$21:E$973,3,FALSE)</f>
        <v>-26.95202150760003</v>
      </c>
      <c r="F27" s="6" t="s">
        <v>59</v>
      </c>
      <c r="G27" s="17" t="str">
        <f t="shared" si="4"/>
        <v>38465.5</v>
      </c>
      <c r="H27" s="14">
        <f t="shared" si="5"/>
        <v>-146</v>
      </c>
      <c r="I27" s="26" t="s">
        <v>278</v>
      </c>
      <c r="J27" s="27" t="s">
        <v>279</v>
      </c>
      <c r="K27" s="26">
        <v>-146</v>
      </c>
      <c r="L27" s="26" t="s">
        <v>280</v>
      </c>
      <c r="M27" s="27" t="s">
        <v>99</v>
      </c>
      <c r="N27" s="27"/>
      <c r="O27" s="28" t="s">
        <v>128</v>
      </c>
      <c r="P27" s="28" t="s">
        <v>129</v>
      </c>
    </row>
    <row r="28" spans="1:16" ht="12.75" customHeight="1" thickBot="1">
      <c r="A28" s="14" t="str">
        <f t="shared" si="0"/>
        <v> VSSC 58.13 </v>
      </c>
      <c r="B28" s="6" t="str">
        <f t="shared" si="1"/>
        <v>I</v>
      </c>
      <c r="C28" s="14">
        <f t="shared" si="2"/>
        <v>43584.4</v>
      </c>
      <c r="D28" s="17" t="str">
        <f t="shared" si="3"/>
        <v>vis</v>
      </c>
      <c r="E28" s="25">
        <f>VLOOKUP(C28,Active!C$21:E$973,3,FALSE)</f>
        <v>25.978388998035392</v>
      </c>
      <c r="F28" s="6" t="s">
        <v>59</v>
      </c>
      <c r="G28" s="17" t="str">
        <f t="shared" si="4"/>
        <v>43584.4</v>
      </c>
      <c r="H28" s="14">
        <f t="shared" si="5"/>
        <v>-93</v>
      </c>
      <c r="I28" s="26" t="s">
        <v>281</v>
      </c>
      <c r="J28" s="27" t="s">
        <v>282</v>
      </c>
      <c r="K28" s="26">
        <v>-93</v>
      </c>
      <c r="L28" s="26" t="s">
        <v>283</v>
      </c>
      <c r="M28" s="27" t="s">
        <v>99</v>
      </c>
      <c r="N28" s="27"/>
      <c r="O28" s="28" t="s">
        <v>284</v>
      </c>
      <c r="P28" s="28" t="s">
        <v>285</v>
      </c>
    </row>
    <row r="29" spans="1:16" ht="12.75" customHeight="1" thickBot="1">
      <c r="A29" s="14" t="str">
        <f t="shared" si="0"/>
        <v> VSSC 60.19 </v>
      </c>
      <c r="B29" s="6" t="str">
        <f t="shared" si="1"/>
        <v>I</v>
      </c>
      <c r="C29" s="14">
        <f t="shared" si="2"/>
        <v>45033.3</v>
      </c>
      <c r="D29" s="17" t="str">
        <f t="shared" si="3"/>
        <v>vis</v>
      </c>
      <c r="E29" s="25">
        <f>VLOOKUP(C29,Active!C$21:E$973,3,FALSE)</f>
        <v>40.960293661462146</v>
      </c>
      <c r="F29" s="6" t="s">
        <v>59</v>
      </c>
      <c r="G29" s="17" t="str">
        <f t="shared" si="4"/>
        <v>45033.3</v>
      </c>
      <c r="H29" s="14">
        <f t="shared" si="5"/>
        <v>-78</v>
      </c>
      <c r="I29" s="26" t="s">
        <v>296</v>
      </c>
      <c r="J29" s="27" t="s">
        <v>297</v>
      </c>
      <c r="K29" s="26">
        <v>-78</v>
      </c>
      <c r="L29" s="26" t="s">
        <v>298</v>
      </c>
      <c r="M29" s="27" t="s">
        <v>99</v>
      </c>
      <c r="N29" s="27"/>
      <c r="O29" s="28" t="s">
        <v>284</v>
      </c>
      <c r="P29" s="28" t="s">
        <v>299</v>
      </c>
    </row>
    <row r="30" spans="1:16" ht="12.75" customHeight="1" thickBot="1">
      <c r="A30" s="14" t="str">
        <f t="shared" si="0"/>
        <v> VSSC 60.19 </v>
      </c>
      <c r="B30" s="6" t="str">
        <f t="shared" si="1"/>
        <v>I</v>
      </c>
      <c r="C30" s="14">
        <f t="shared" si="2"/>
        <v>45034.400000000001</v>
      </c>
      <c r="D30" s="17" t="str">
        <f t="shared" si="3"/>
        <v>vis</v>
      </c>
      <c r="E30" s="25">
        <f>VLOOKUP(C30,Active!C$21:E$973,3,FALSE)</f>
        <v>40.971667873022469</v>
      </c>
      <c r="F30" s="6" t="s">
        <v>59</v>
      </c>
      <c r="G30" s="17" t="str">
        <f t="shared" si="4"/>
        <v>45034.4</v>
      </c>
      <c r="H30" s="14">
        <f t="shared" si="5"/>
        <v>-78</v>
      </c>
      <c r="I30" s="26" t="s">
        <v>300</v>
      </c>
      <c r="J30" s="27" t="s">
        <v>301</v>
      </c>
      <c r="K30" s="26">
        <v>-78</v>
      </c>
      <c r="L30" s="26" t="s">
        <v>302</v>
      </c>
      <c r="M30" s="27" t="s">
        <v>99</v>
      </c>
      <c r="N30" s="27"/>
      <c r="O30" s="28" t="s">
        <v>303</v>
      </c>
      <c r="P30" s="28" t="s">
        <v>299</v>
      </c>
    </row>
    <row r="31" spans="1:16" ht="12.75" customHeight="1" thickBot="1">
      <c r="A31" s="14" t="str">
        <f t="shared" si="0"/>
        <v> VSSC 63.22 </v>
      </c>
      <c r="B31" s="6" t="str">
        <f t="shared" si="1"/>
        <v>I</v>
      </c>
      <c r="C31" s="14">
        <f t="shared" si="2"/>
        <v>46093.4</v>
      </c>
      <c r="D31" s="17" t="str">
        <f t="shared" si="3"/>
        <v>vis</v>
      </c>
      <c r="E31" s="25">
        <f>VLOOKUP(C31,Active!C$21:E$973,3,FALSE)</f>
        <v>51.921931547926825</v>
      </c>
      <c r="F31" s="6" t="s">
        <v>59</v>
      </c>
      <c r="G31" s="17" t="str">
        <f t="shared" si="4"/>
        <v>46093.4</v>
      </c>
      <c r="H31" s="14">
        <f t="shared" si="5"/>
        <v>-67</v>
      </c>
      <c r="I31" s="26" t="s">
        <v>304</v>
      </c>
      <c r="J31" s="27" t="s">
        <v>305</v>
      </c>
      <c r="K31" s="26">
        <v>-67</v>
      </c>
      <c r="L31" s="26" t="s">
        <v>306</v>
      </c>
      <c r="M31" s="27" t="s">
        <v>99</v>
      </c>
      <c r="N31" s="27"/>
      <c r="O31" s="28" t="s">
        <v>307</v>
      </c>
      <c r="P31" s="28" t="s">
        <v>308</v>
      </c>
    </row>
    <row r="32" spans="1:16" ht="12.75" customHeight="1" thickBot="1">
      <c r="A32" s="14" t="str">
        <f t="shared" si="0"/>
        <v> BBS 101 </v>
      </c>
      <c r="B32" s="6" t="str">
        <f t="shared" si="1"/>
        <v>I</v>
      </c>
      <c r="C32" s="14">
        <f t="shared" si="2"/>
        <v>48707.09</v>
      </c>
      <c r="D32" s="17" t="str">
        <f t="shared" si="3"/>
        <v>vis</v>
      </c>
      <c r="E32" s="25">
        <f>VLOOKUP(C32,Active!C$21:E$973,3,FALSE)</f>
        <v>78.947988832592273</v>
      </c>
      <c r="F32" s="6" t="s">
        <v>59</v>
      </c>
      <c r="G32" s="17" t="str">
        <f t="shared" si="4"/>
        <v>48707.09</v>
      </c>
      <c r="H32" s="14">
        <f t="shared" si="5"/>
        <v>-40</v>
      </c>
      <c r="I32" s="26" t="s">
        <v>309</v>
      </c>
      <c r="J32" s="27" t="s">
        <v>310</v>
      </c>
      <c r="K32" s="26">
        <v>-40</v>
      </c>
      <c r="L32" s="26" t="s">
        <v>311</v>
      </c>
      <c r="M32" s="27" t="s">
        <v>289</v>
      </c>
      <c r="N32" s="27" t="s">
        <v>290</v>
      </c>
      <c r="O32" s="28" t="s">
        <v>312</v>
      </c>
      <c r="P32" s="28" t="s">
        <v>313</v>
      </c>
    </row>
    <row r="33" spans="1:16" ht="12.75" customHeight="1" thickBot="1">
      <c r="A33" s="14" t="str">
        <f t="shared" si="0"/>
        <v>BAVM 93 </v>
      </c>
      <c r="B33" s="6" t="str">
        <f t="shared" si="1"/>
        <v>I</v>
      </c>
      <c r="C33" s="14">
        <f t="shared" si="2"/>
        <v>49383.25</v>
      </c>
      <c r="D33" s="17" t="str">
        <f t="shared" si="3"/>
        <v>vis</v>
      </c>
      <c r="E33" s="25">
        <f>VLOOKUP(C33,Active!C$21:E$973,3,FALSE)</f>
        <v>85.939613276806966</v>
      </c>
      <c r="F33" s="6" t="s">
        <v>59</v>
      </c>
      <c r="G33" s="17" t="str">
        <f t="shared" si="4"/>
        <v>49383.25</v>
      </c>
      <c r="H33" s="14">
        <f t="shared" si="5"/>
        <v>-33</v>
      </c>
      <c r="I33" s="26" t="s">
        <v>314</v>
      </c>
      <c r="J33" s="27" t="s">
        <v>315</v>
      </c>
      <c r="K33" s="26">
        <v>-33</v>
      </c>
      <c r="L33" s="26" t="s">
        <v>316</v>
      </c>
      <c r="M33" s="27" t="s">
        <v>99</v>
      </c>
      <c r="N33" s="27"/>
      <c r="O33" s="28" t="s">
        <v>317</v>
      </c>
      <c r="P33" s="29" t="s">
        <v>318</v>
      </c>
    </row>
    <row r="34" spans="1:16" ht="12.75" customHeight="1" thickBot="1">
      <c r="A34" s="14" t="str">
        <f t="shared" si="0"/>
        <v>BAVM 93 </v>
      </c>
      <c r="B34" s="6" t="str">
        <f t="shared" si="1"/>
        <v>I</v>
      </c>
      <c r="C34" s="14">
        <f t="shared" si="2"/>
        <v>49768.5</v>
      </c>
      <c r="D34" s="17" t="str">
        <f t="shared" si="3"/>
        <v>vis</v>
      </c>
      <c r="E34" s="25">
        <f>VLOOKUP(C34,Active!C$21:E$973,3,FALSE)</f>
        <v>89.923172371006117</v>
      </c>
      <c r="F34" s="6" t="s">
        <v>59</v>
      </c>
      <c r="G34" s="17" t="str">
        <f t="shared" si="4"/>
        <v>49768.5</v>
      </c>
      <c r="H34" s="14">
        <f t="shared" si="5"/>
        <v>-29</v>
      </c>
      <c r="I34" s="26" t="s">
        <v>319</v>
      </c>
      <c r="J34" s="27" t="s">
        <v>320</v>
      </c>
      <c r="K34" s="26">
        <v>-29</v>
      </c>
      <c r="L34" s="26" t="s">
        <v>321</v>
      </c>
      <c r="M34" s="27" t="s">
        <v>99</v>
      </c>
      <c r="N34" s="27"/>
      <c r="O34" s="28" t="s">
        <v>317</v>
      </c>
      <c r="P34" s="29" t="s">
        <v>318</v>
      </c>
    </row>
    <row r="35" spans="1:16" ht="12.75" customHeight="1" thickBot="1">
      <c r="A35" s="14" t="str">
        <f t="shared" si="0"/>
        <v> BBS 108 </v>
      </c>
      <c r="B35" s="6" t="str">
        <f t="shared" si="1"/>
        <v>I</v>
      </c>
      <c r="C35" s="14">
        <f t="shared" si="2"/>
        <v>49770.1</v>
      </c>
      <c r="D35" s="17" t="str">
        <f t="shared" si="3"/>
        <v>vis</v>
      </c>
      <c r="E35" s="25">
        <f>VLOOKUP(C35,Active!C$21:E$973,3,FALSE)</f>
        <v>89.939716678730221</v>
      </c>
      <c r="F35" s="6" t="s">
        <v>59</v>
      </c>
      <c r="G35" s="17" t="str">
        <f t="shared" si="4"/>
        <v>49770.1</v>
      </c>
      <c r="H35" s="14">
        <f t="shared" si="5"/>
        <v>-29</v>
      </c>
      <c r="I35" s="26" t="s">
        <v>322</v>
      </c>
      <c r="J35" s="27" t="s">
        <v>323</v>
      </c>
      <c r="K35" s="26">
        <v>-29</v>
      </c>
      <c r="L35" s="26" t="s">
        <v>231</v>
      </c>
      <c r="M35" s="27" t="s">
        <v>289</v>
      </c>
      <c r="N35" s="27" t="s">
        <v>290</v>
      </c>
      <c r="O35" s="28" t="s">
        <v>312</v>
      </c>
      <c r="P35" s="28" t="s">
        <v>324</v>
      </c>
    </row>
    <row r="36" spans="1:16" ht="12.75" customHeight="1" thickBot="1">
      <c r="A36" s="14" t="str">
        <f t="shared" si="0"/>
        <v> MVS 744 </v>
      </c>
      <c r="B36" s="6" t="str">
        <f t="shared" si="1"/>
        <v>I</v>
      </c>
      <c r="C36" s="14">
        <f t="shared" si="2"/>
        <v>25594</v>
      </c>
      <c r="D36" s="17" t="str">
        <f t="shared" si="3"/>
        <v>vis</v>
      </c>
      <c r="E36" s="25">
        <f>VLOOKUP(C36,Active!C$21:E$973,3,FALSE)</f>
        <v>-160.04580705201116</v>
      </c>
      <c r="F36" s="6" t="s">
        <v>59</v>
      </c>
      <c r="G36" s="17" t="str">
        <f t="shared" si="4"/>
        <v>25594</v>
      </c>
      <c r="H36" s="14">
        <f t="shared" si="5"/>
        <v>-279</v>
      </c>
      <c r="I36" s="26" t="s">
        <v>62</v>
      </c>
      <c r="J36" s="27" t="s">
        <v>63</v>
      </c>
      <c r="K36" s="26">
        <v>-279</v>
      </c>
      <c r="L36" s="26" t="s">
        <v>64</v>
      </c>
      <c r="M36" s="27" t="s">
        <v>65</v>
      </c>
      <c r="N36" s="27"/>
      <c r="O36" s="28" t="s">
        <v>66</v>
      </c>
      <c r="P36" s="28" t="s">
        <v>67</v>
      </c>
    </row>
    <row r="37" spans="1:16" ht="12.75" customHeight="1" thickBot="1">
      <c r="A37" s="14" t="str">
        <f t="shared" si="0"/>
        <v> MVS 744 </v>
      </c>
      <c r="B37" s="6" t="str">
        <f t="shared" si="1"/>
        <v>I</v>
      </c>
      <c r="C37" s="14">
        <f t="shared" si="2"/>
        <v>25692</v>
      </c>
      <c r="D37" s="17" t="str">
        <f t="shared" si="3"/>
        <v>vis</v>
      </c>
      <c r="E37" s="25">
        <f>VLOOKUP(C37,Active!C$21:E$973,3,FALSE)</f>
        <v>-159.03246820390859</v>
      </c>
      <c r="F37" s="6" t="s">
        <v>59</v>
      </c>
      <c r="G37" s="17" t="str">
        <f t="shared" si="4"/>
        <v>25692</v>
      </c>
      <c r="H37" s="14">
        <f t="shared" si="5"/>
        <v>-278</v>
      </c>
      <c r="I37" s="26" t="s">
        <v>68</v>
      </c>
      <c r="J37" s="27" t="s">
        <v>69</v>
      </c>
      <c r="K37" s="26">
        <v>-278</v>
      </c>
      <c r="L37" s="26" t="s">
        <v>70</v>
      </c>
      <c r="M37" s="27" t="s">
        <v>65</v>
      </c>
      <c r="N37" s="27"/>
      <c r="O37" s="28" t="s">
        <v>66</v>
      </c>
      <c r="P37" s="28" t="s">
        <v>67</v>
      </c>
    </row>
    <row r="38" spans="1:16" ht="12.75" customHeight="1" thickBot="1">
      <c r="A38" s="14" t="str">
        <f t="shared" si="0"/>
        <v> MVS 744 </v>
      </c>
      <c r="B38" s="6" t="str">
        <f t="shared" si="1"/>
        <v>I</v>
      </c>
      <c r="C38" s="14">
        <f t="shared" si="2"/>
        <v>25986</v>
      </c>
      <c r="D38" s="17" t="str">
        <f t="shared" si="3"/>
        <v>vis</v>
      </c>
      <c r="E38" s="25">
        <f>VLOOKUP(C38,Active!C$21:E$973,3,FALSE)</f>
        <v>-155.99245165960087</v>
      </c>
      <c r="F38" s="6" t="s">
        <v>59</v>
      </c>
      <c r="G38" s="17" t="str">
        <f t="shared" si="4"/>
        <v>25986</v>
      </c>
      <c r="H38" s="14">
        <f t="shared" si="5"/>
        <v>-275</v>
      </c>
      <c r="I38" s="26" t="s">
        <v>71</v>
      </c>
      <c r="J38" s="27" t="s">
        <v>72</v>
      </c>
      <c r="K38" s="26">
        <v>-275</v>
      </c>
      <c r="L38" s="26" t="s">
        <v>73</v>
      </c>
      <c r="M38" s="27" t="s">
        <v>65</v>
      </c>
      <c r="N38" s="27"/>
      <c r="O38" s="28" t="s">
        <v>66</v>
      </c>
      <c r="P38" s="28" t="s">
        <v>67</v>
      </c>
    </row>
    <row r="39" spans="1:16" ht="12.75" customHeight="1" thickBot="1">
      <c r="A39" s="14" t="str">
        <f t="shared" si="0"/>
        <v> MVS 744 </v>
      </c>
      <c r="B39" s="6" t="str">
        <f t="shared" si="1"/>
        <v>I</v>
      </c>
      <c r="C39" s="14">
        <f t="shared" si="2"/>
        <v>26084</v>
      </c>
      <c r="D39" s="17" t="str">
        <f t="shared" si="3"/>
        <v>vis</v>
      </c>
      <c r="E39" s="25">
        <f>VLOOKUP(C39,Active!C$21:E$973,3,FALSE)</f>
        <v>-154.97911281149828</v>
      </c>
      <c r="F39" s="6" t="s">
        <v>59</v>
      </c>
      <c r="G39" s="17" t="str">
        <f t="shared" si="4"/>
        <v>26084</v>
      </c>
      <c r="H39" s="14">
        <f t="shared" si="5"/>
        <v>-274</v>
      </c>
      <c r="I39" s="26" t="s">
        <v>74</v>
      </c>
      <c r="J39" s="27" t="s">
        <v>75</v>
      </c>
      <c r="K39" s="26">
        <v>-274</v>
      </c>
      <c r="L39" s="26" t="s">
        <v>76</v>
      </c>
      <c r="M39" s="27" t="s">
        <v>65</v>
      </c>
      <c r="N39" s="27"/>
      <c r="O39" s="28" t="s">
        <v>66</v>
      </c>
      <c r="P39" s="28" t="s">
        <v>67</v>
      </c>
    </row>
    <row r="40" spans="1:16" ht="12.75" customHeight="1" thickBot="1">
      <c r="A40" s="14" t="str">
        <f t="shared" si="0"/>
        <v> MVS 744 </v>
      </c>
      <c r="B40" s="6" t="str">
        <f t="shared" si="1"/>
        <v>I</v>
      </c>
      <c r="C40" s="14">
        <f t="shared" si="2"/>
        <v>26276</v>
      </c>
      <c r="D40" s="17" t="str">
        <f t="shared" si="3"/>
        <v>vis</v>
      </c>
      <c r="E40" s="25">
        <f>VLOOKUP(C40,Active!C$21:E$973,3,FALSE)</f>
        <v>-152.99379588460346</v>
      </c>
      <c r="F40" s="6" t="s">
        <v>59</v>
      </c>
      <c r="G40" s="17" t="str">
        <f t="shared" si="4"/>
        <v>26276</v>
      </c>
      <c r="H40" s="14">
        <f t="shared" si="5"/>
        <v>-272</v>
      </c>
      <c r="I40" s="26" t="s">
        <v>77</v>
      </c>
      <c r="J40" s="27" t="s">
        <v>78</v>
      </c>
      <c r="K40" s="26">
        <v>-272</v>
      </c>
      <c r="L40" s="26" t="s">
        <v>73</v>
      </c>
      <c r="M40" s="27" t="s">
        <v>65</v>
      </c>
      <c r="N40" s="27"/>
      <c r="O40" s="28" t="s">
        <v>66</v>
      </c>
      <c r="P40" s="28" t="s">
        <v>67</v>
      </c>
    </row>
    <row r="41" spans="1:16" ht="12.75" customHeight="1" thickBot="1">
      <c r="A41" s="14" t="str">
        <f t="shared" si="0"/>
        <v> MVS 744 </v>
      </c>
      <c r="B41" s="6" t="str">
        <f t="shared" si="1"/>
        <v>I</v>
      </c>
      <c r="C41" s="14">
        <f t="shared" si="2"/>
        <v>26374</v>
      </c>
      <c r="D41" s="17" t="str">
        <f t="shared" si="3"/>
        <v>vis</v>
      </c>
      <c r="E41" s="25">
        <f>VLOOKUP(C41,Active!C$21:E$973,3,FALSE)</f>
        <v>-151.98045703650087</v>
      </c>
      <c r="F41" s="6" t="s">
        <v>59</v>
      </c>
      <c r="G41" s="17" t="str">
        <f t="shared" si="4"/>
        <v>26374</v>
      </c>
      <c r="H41" s="14">
        <f t="shared" si="5"/>
        <v>-271</v>
      </c>
      <c r="I41" s="26" t="s">
        <v>79</v>
      </c>
      <c r="J41" s="27" t="s">
        <v>80</v>
      </c>
      <c r="K41" s="26">
        <v>-271</v>
      </c>
      <c r="L41" s="26" t="s">
        <v>76</v>
      </c>
      <c r="M41" s="27" t="s">
        <v>65</v>
      </c>
      <c r="N41" s="27"/>
      <c r="O41" s="28" t="s">
        <v>66</v>
      </c>
      <c r="P41" s="28" t="s">
        <v>67</v>
      </c>
    </row>
    <row r="42" spans="1:16" ht="12.75" customHeight="1" thickBot="1">
      <c r="A42" s="14" t="str">
        <f t="shared" si="0"/>
        <v> MVS 744 </v>
      </c>
      <c r="B42" s="6" t="str">
        <f t="shared" si="1"/>
        <v>I</v>
      </c>
      <c r="C42" s="14">
        <f t="shared" si="2"/>
        <v>26664</v>
      </c>
      <c r="D42" s="17" t="str">
        <f t="shared" si="3"/>
        <v>vis</v>
      </c>
      <c r="E42" s="25">
        <f>VLOOKUP(C42,Active!C$21:E$973,3,FALSE)</f>
        <v>-148.98180126150345</v>
      </c>
      <c r="F42" s="6" t="s">
        <v>59</v>
      </c>
      <c r="G42" s="17" t="str">
        <f t="shared" si="4"/>
        <v>26664</v>
      </c>
      <c r="H42" s="14">
        <f t="shared" si="5"/>
        <v>-268</v>
      </c>
      <c r="I42" s="26" t="s">
        <v>81</v>
      </c>
      <c r="J42" s="27" t="s">
        <v>82</v>
      </c>
      <c r="K42" s="26">
        <v>-268</v>
      </c>
      <c r="L42" s="26" t="s">
        <v>76</v>
      </c>
      <c r="M42" s="27" t="s">
        <v>65</v>
      </c>
      <c r="N42" s="27"/>
      <c r="O42" s="28" t="s">
        <v>66</v>
      </c>
      <c r="P42" s="28" t="s">
        <v>67</v>
      </c>
    </row>
    <row r="43" spans="1:16" ht="12.75" customHeight="1" thickBot="1">
      <c r="A43" s="14" t="str">
        <f t="shared" ref="A43:A74" si="6">P43</f>
        <v> MVS 744 </v>
      </c>
      <c r="B43" s="6" t="str">
        <f t="shared" ref="B43:B74" si="7">IF(H43=INT(H43),"I","II")</f>
        <v>I</v>
      </c>
      <c r="C43" s="14">
        <f t="shared" ref="C43:C74" si="8">1*G43</f>
        <v>26762</v>
      </c>
      <c r="D43" s="17" t="str">
        <f t="shared" ref="D43:D74" si="9">VLOOKUP(F43,I$1:J$5,2,FALSE)</f>
        <v>vis</v>
      </c>
      <c r="E43" s="25">
        <f>VLOOKUP(C43,Active!C$21:E$973,3,FALSE)</f>
        <v>-147.96846241340089</v>
      </c>
      <c r="F43" s="6" t="s">
        <v>59</v>
      </c>
      <c r="G43" s="17" t="str">
        <f t="shared" ref="G43:G74" si="10">MID(I43,3,LEN(I43)-3)</f>
        <v>26762</v>
      </c>
      <c r="H43" s="14">
        <f t="shared" ref="H43:H74" si="11">1*K43</f>
        <v>-267</v>
      </c>
      <c r="I43" s="26" t="s">
        <v>83</v>
      </c>
      <c r="J43" s="27" t="s">
        <v>84</v>
      </c>
      <c r="K43" s="26">
        <v>-267</v>
      </c>
      <c r="L43" s="26" t="s">
        <v>85</v>
      </c>
      <c r="M43" s="27" t="s">
        <v>65</v>
      </c>
      <c r="N43" s="27"/>
      <c r="O43" s="28" t="s">
        <v>66</v>
      </c>
      <c r="P43" s="28" t="s">
        <v>67</v>
      </c>
    </row>
    <row r="44" spans="1:16" ht="12.75" customHeight="1" thickBot="1">
      <c r="A44" s="14" t="str">
        <f t="shared" si="6"/>
        <v> MVS 744 </v>
      </c>
      <c r="B44" s="6" t="str">
        <f t="shared" si="7"/>
        <v>I</v>
      </c>
      <c r="C44" s="14">
        <f t="shared" si="8"/>
        <v>27052</v>
      </c>
      <c r="D44" s="17" t="str">
        <f t="shared" si="9"/>
        <v>vis</v>
      </c>
      <c r="E44" s="25">
        <f>VLOOKUP(C44,Active!C$21:E$973,3,FALSE)</f>
        <v>-144.96980663840347</v>
      </c>
      <c r="F44" s="6" t="s">
        <v>59</v>
      </c>
      <c r="G44" s="17" t="str">
        <f t="shared" si="10"/>
        <v>27052</v>
      </c>
      <c r="H44" s="14">
        <f t="shared" si="11"/>
        <v>-264</v>
      </c>
      <c r="I44" s="26" t="s">
        <v>86</v>
      </c>
      <c r="J44" s="27" t="s">
        <v>87</v>
      </c>
      <c r="K44" s="26">
        <v>-264</v>
      </c>
      <c r="L44" s="26" t="s">
        <v>85</v>
      </c>
      <c r="M44" s="27" t="s">
        <v>65</v>
      </c>
      <c r="N44" s="27"/>
      <c r="O44" s="28" t="s">
        <v>66</v>
      </c>
      <c r="P44" s="28" t="s">
        <v>67</v>
      </c>
    </row>
    <row r="45" spans="1:16" ht="12.75" customHeight="1" thickBot="1">
      <c r="A45" s="14" t="str">
        <f t="shared" si="6"/>
        <v> MVS 744 </v>
      </c>
      <c r="B45" s="6" t="str">
        <f t="shared" si="7"/>
        <v>I</v>
      </c>
      <c r="C45" s="14">
        <f t="shared" si="8"/>
        <v>27436</v>
      </c>
      <c r="D45" s="17" t="str">
        <f t="shared" si="9"/>
        <v>vis</v>
      </c>
      <c r="E45" s="25">
        <f>VLOOKUP(C45,Active!C$21:E$973,3,FALSE)</f>
        <v>-140.99917278461379</v>
      </c>
      <c r="F45" s="6" t="s">
        <v>59</v>
      </c>
      <c r="G45" s="17" t="str">
        <f t="shared" si="10"/>
        <v>27436</v>
      </c>
      <c r="H45" s="14">
        <f t="shared" si="11"/>
        <v>-260</v>
      </c>
      <c r="I45" s="26" t="s">
        <v>88</v>
      </c>
      <c r="J45" s="27" t="s">
        <v>89</v>
      </c>
      <c r="K45" s="26">
        <v>-260</v>
      </c>
      <c r="L45" s="26" t="s">
        <v>73</v>
      </c>
      <c r="M45" s="27" t="s">
        <v>65</v>
      </c>
      <c r="N45" s="27"/>
      <c r="O45" s="28" t="s">
        <v>66</v>
      </c>
      <c r="P45" s="28" t="s">
        <v>67</v>
      </c>
    </row>
    <row r="46" spans="1:16" ht="12.75" customHeight="1" thickBot="1">
      <c r="A46" s="14" t="str">
        <f t="shared" si="6"/>
        <v> MVS 744 </v>
      </c>
      <c r="B46" s="6" t="str">
        <f t="shared" si="7"/>
        <v>I</v>
      </c>
      <c r="C46" s="14">
        <f t="shared" si="8"/>
        <v>27534</v>
      </c>
      <c r="D46" s="17" t="str">
        <f t="shared" si="9"/>
        <v>vis</v>
      </c>
      <c r="E46" s="25">
        <f>VLOOKUP(C46,Active!C$21:E$973,3,FALSE)</f>
        <v>-139.98583393651123</v>
      </c>
      <c r="F46" s="6" t="s">
        <v>59</v>
      </c>
      <c r="G46" s="17" t="str">
        <f t="shared" si="10"/>
        <v>27534</v>
      </c>
      <c r="H46" s="14">
        <f t="shared" si="11"/>
        <v>-259</v>
      </c>
      <c r="I46" s="26" t="s">
        <v>90</v>
      </c>
      <c r="J46" s="27" t="s">
        <v>91</v>
      </c>
      <c r="K46" s="26">
        <v>-259</v>
      </c>
      <c r="L46" s="26" t="s">
        <v>76</v>
      </c>
      <c r="M46" s="27" t="s">
        <v>65</v>
      </c>
      <c r="N46" s="27"/>
      <c r="O46" s="28" t="s">
        <v>66</v>
      </c>
      <c r="P46" s="28" t="s">
        <v>67</v>
      </c>
    </row>
    <row r="47" spans="1:16" ht="12.75" customHeight="1" thickBot="1">
      <c r="A47" s="14" t="str">
        <f t="shared" si="6"/>
        <v> MVS 744 </v>
      </c>
      <c r="B47" s="6" t="str">
        <f t="shared" si="7"/>
        <v>I</v>
      </c>
      <c r="C47" s="14">
        <f t="shared" si="8"/>
        <v>28500</v>
      </c>
      <c r="D47" s="17" t="str">
        <f t="shared" si="9"/>
        <v>vis</v>
      </c>
      <c r="E47" s="25">
        <f>VLOOKUP(C47,Active!C$21:E$973,3,FALSE)</f>
        <v>-129.99720814807156</v>
      </c>
      <c r="F47" s="6" t="s">
        <v>59</v>
      </c>
      <c r="G47" s="17" t="str">
        <f t="shared" si="10"/>
        <v>28500</v>
      </c>
      <c r="H47" s="14">
        <f t="shared" si="11"/>
        <v>-249</v>
      </c>
      <c r="I47" s="26" t="s">
        <v>92</v>
      </c>
      <c r="J47" s="27" t="s">
        <v>93</v>
      </c>
      <c r="K47" s="26">
        <v>-249</v>
      </c>
      <c r="L47" s="26" t="s">
        <v>94</v>
      </c>
      <c r="M47" s="27" t="s">
        <v>65</v>
      </c>
      <c r="N47" s="27"/>
      <c r="O47" s="28" t="s">
        <v>66</v>
      </c>
      <c r="P47" s="28" t="s">
        <v>67</v>
      </c>
    </row>
    <row r="48" spans="1:16" ht="12.75" customHeight="1" thickBot="1">
      <c r="A48" s="14" t="str">
        <f t="shared" si="6"/>
        <v> MVS 744 </v>
      </c>
      <c r="B48" s="6" t="str">
        <f t="shared" si="7"/>
        <v>I</v>
      </c>
      <c r="C48" s="14">
        <f t="shared" si="8"/>
        <v>28598</v>
      </c>
      <c r="D48" s="17" t="str">
        <f t="shared" si="9"/>
        <v>vis</v>
      </c>
      <c r="E48" s="25">
        <f>VLOOKUP(C48,Active!C$21:E$973,3,FALSE)</f>
        <v>-128.98386929996897</v>
      </c>
      <c r="F48" s="6" t="s">
        <v>59</v>
      </c>
      <c r="G48" s="17" t="str">
        <f t="shared" si="10"/>
        <v>28598</v>
      </c>
      <c r="H48" s="14">
        <f t="shared" si="11"/>
        <v>-248</v>
      </c>
      <c r="I48" s="26" t="s">
        <v>95</v>
      </c>
      <c r="J48" s="27" t="s">
        <v>96</v>
      </c>
      <c r="K48" s="26">
        <v>-248</v>
      </c>
      <c r="L48" s="26" t="s">
        <v>76</v>
      </c>
      <c r="M48" s="27" t="s">
        <v>65</v>
      </c>
      <c r="N48" s="27"/>
      <c r="O48" s="28" t="s">
        <v>66</v>
      </c>
      <c r="P48" s="28" t="s">
        <v>67</v>
      </c>
    </row>
    <row r="49" spans="1:16" ht="12.75" customHeight="1" thickBot="1">
      <c r="A49" s="14" t="str">
        <f t="shared" si="6"/>
        <v> AN 266.237 </v>
      </c>
      <c r="B49" s="6" t="str">
        <f t="shared" si="7"/>
        <v>I</v>
      </c>
      <c r="C49" s="14">
        <f t="shared" si="8"/>
        <v>28888</v>
      </c>
      <c r="D49" s="17" t="str">
        <f t="shared" si="9"/>
        <v>vis</v>
      </c>
      <c r="E49" s="25">
        <f>VLOOKUP(C49,Active!C$21:E$973,3,FALSE)</f>
        <v>-125.98521352497156</v>
      </c>
      <c r="F49" s="6" t="s">
        <v>59</v>
      </c>
      <c r="G49" s="17" t="str">
        <f t="shared" si="10"/>
        <v>28888</v>
      </c>
      <c r="H49" s="14">
        <f t="shared" si="11"/>
        <v>-245</v>
      </c>
      <c r="I49" s="26" t="s">
        <v>97</v>
      </c>
      <c r="J49" s="27" t="s">
        <v>98</v>
      </c>
      <c r="K49" s="26">
        <v>-245</v>
      </c>
      <c r="L49" s="26" t="s">
        <v>76</v>
      </c>
      <c r="M49" s="27" t="s">
        <v>99</v>
      </c>
      <c r="N49" s="27"/>
      <c r="O49" s="28" t="s">
        <v>100</v>
      </c>
      <c r="P49" s="28" t="s">
        <v>101</v>
      </c>
    </row>
    <row r="50" spans="1:16" ht="12.75" customHeight="1" thickBot="1">
      <c r="A50" s="14" t="str">
        <f t="shared" si="6"/>
        <v> AN 266.237 </v>
      </c>
      <c r="B50" s="6" t="str">
        <f t="shared" si="7"/>
        <v>I</v>
      </c>
      <c r="C50" s="14">
        <f t="shared" si="8"/>
        <v>28985</v>
      </c>
      <c r="D50" s="17" t="str">
        <f t="shared" si="9"/>
        <v>vis</v>
      </c>
      <c r="E50" s="25">
        <f>VLOOKUP(C50,Active!C$21:E$973,3,FALSE)</f>
        <v>-124.98221486919657</v>
      </c>
      <c r="F50" s="6" t="s">
        <v>59</v>
      </c>
      <c r="G50" s="17" t="str">
        <f t="shared" si="10"/>
        <v>28985</v>
      </c>
      <c r="H50" s="14">
        <f t="shared" si="11"/>
        <v>-244</v>
      </c>
      <c r="I50" s="26" t="s">
        <v>102</v>
      </c>
      <c r="J50" s="27" t="s">
        <v>103</v>
      </c>
      <c r="K50" s="26">
        <v>-244</v>
      </c>
      <c r="L50" s="26" t="s">
        <v>85</v>
      </c>
      <c r="M50" s="27" t="s">
        <v>99</v>
      </c>
      <c r="N50" s="27"/>
      <c r="O50" s="28" t="s">
        <v>100</v>
      </c>
      <c r="P50" s="28" t="s">
        <v>101</v>
      </c>
    </row>
    <row r="51" spans="1:16" ht="12.75" customHeight="1" thickBot="1">
      <c r="A51" s="14" t="str">
        <f t="shared" si="6"/>
        <v> MVS 744 </v>
      </c>
      <c r="B51" s="6" t="str">
        <f t="shared" si="7"/>
        <v>I</v>
      </c>
      <c r="C51" s="14">
        <f t="shared" si="8"/>
        <v>29568</v>
      </c>
      <c r="D51" s="17" t="str">
        <f t="shared" si="9"/>
        <v>vis</v>
      </c>
      <c r="E51" s="25">
        <f>VLOOKUP(C51,Active!C$21:E$973,3,FALSE)</f>
        <v>-118.95388274221899</v>
      </c>
      <c r="F51" s="6" t="s">
        <v>59</v>
      </c>
      <c r="G51" s="17" t="str">
        <f t="shared" si="10"/>
        <v>29568</v>
      </c>
      <c r="H51" s="14">
        <f t="shared" si="11"/>
        <v>-238</v>
      </c>
      <c r="I51" s="26" t="s">
        <v>104</v>
      </c>
      <c r="J51" s="27" t="s">
        <v>105</v>
      </c>
      <c r="K51" s="26">
        <v>-238</v>
      </c>
      <c r="L51" s="26" t="s">
        <v>106</v>
      </c>
      <c r="M51" s="27" t="s">
        <v>65</v>
      </c>
      <c r="N51" s="27"/>
      <c r="O51" s="28" t="s">
        <v>66</v>
      </c>
      <c r="P51" s="28" t="s">
        <v>67</v>
      </c>
    </row>
    <row r="52" spans="1:16" ht="12.75" customHeight="1" thickBot="1">
      <c r="A52" s="14" t="str">
        <f t="shared" si="6"/>
        <v> MVS 744 </v>
      </c>
      <c r="B52" s="6" t="str">
        <f t="shared" si="7"/>
        <v>I</v>
      </c>
      <c r="C52" s="14">
        <f t="shared" si="8"/>
        <v>29665</v>
      </c>
      <c r="D52" s="17" t="str">
        <f t="shared" si="9"/>
        <v>vis</v>
      </c>
      <c r="E52" s="25">
        <f>VLOOKUP(C52,Active!C$21:E$973,3,FALSE)</f>
        <v>-117.95088408644401</v>
      </c>
      <c r="F52" s="6" t="s">
        <v>59</v>
      </c>
      <c r="G52" s="17" t="str">
        <f t="shared" si="10"/>
        <v>29665</v>
      </c>
      <c r="H52" s="14">
        <f t="shared" si="11"/>
        <v>-237</v>
      </c>
      <c r="I52" s="26" t="s">
        <v>107</v>
      </c>
      <c r="J52" s="27" t="s">
        <v>108</v>
      </c>
      <c r="K52" s="26">
        <v>-237</v>
      </c>
      <c r="L52" s="26" t="s">
        <v>106</v>
      </c>
      <c r="M52" s="27" t="s">
        <v>65</v>
      </c>
      <c r="N52" s="27"/>
      <c r="O52" s="28" t="s">
        <v>66</v>
      </c>
      <c r="P52" s="28" t="s">
        <v>67</v>
      </c>
    </row>
    <row r="53" spans="1:16" ht="12.75" customHeight="1" thickBot="1">
      <c r="A53" s="14" t="str">
        <f t="shared" si="6"/>
        <v> MVS 744 </v>
      </c>
      <c r="B53" s="6" t="str">
        <f t="shared" si="7"/>
        <v>I</v>
      </c>
      <c r="C53" s="14">
        <f t="shared" si="8"/>
        <v>30337</v>
      </c>
      <c r="D53" s="17" t="str">
        <f t="shared" si="9"/>
        <v>vis</v>
      </c>
      <c r="E53" s="25">
        <f>VLOOKUP(C53,Active!C$21:E$973,3,FALSE)</f>
        <v>-111.00227484231206</v>
      </c>
      <c r="F53" s="6" t="s">
        <v>59</v>
      </c>
      <c r="G53" s="17" t="str">
        <f t="shared" si="10"/>
        <v>30337</v>
      </c>
      <c r="H53" s="14">
        <f t="shared" si="11"/>
        <v>-230</v>
      </c>
      <c r="I53" s="26" t="s">
        <v>109</v>
      </c>
      <c r="J53" s="27" t="s">
        <v>110</v>
      </c>
      <c r="K53" s="26">
        <v>-230</v>
      </c>
      <c r="L53" s="26" t="s">
        <v>94</v>
      </c>
      <c r="M53" s="27" t="s">
        <v>65</v>
      </c>
      <c r="N53" s="27"/>
      <c r="O53" s="28" t="s">
        <v>66</v>
      </c>
      <c r="P53" s="28" t="s">
        <v>67</v>
      </c>
    </row>
    <row r="54" spans="1:16" ht="12.75" customHeight="1" thickBot="1">
      <c r="A54" s="14" t="str">
        <f t="shared" si="6"/>
        <v> MVS 744 </v>
      </c>
      <c r="B54" s="6" t="str">
        <f t="shared" si="7"/>
        <v>I</v>
      </c>
      <c r="C54" s="14">
        <f t="shared" si="8"/>
        <v>30435</v>
      </c>
      <c r="D54" s="17" t="str">
        <f t="shared" si="9"/>
        <v>vis</v>
      </c>
      <c r="E54" s="25">
        <f>VLOOKUP(C54,Active!C$21:E$973,3,FALSE)</f>
        <v>-109.98893599420948</v>
      </c>
      <c r="F54" s="6" t="s">
        <v>59</v>
      </c>
      <c r="G54" s="17" t="str">
        <f t="shared" si="10"/>
        <v>30435</v>
      </c>
      <c r="H54" s="14">
        <f t="shared" si="11"/>
        <v>-229</v>
      </c>
      <c r="I54" s="26" t="s">
        <v>111</v>
      </c>
      <c r="J54" s="27" t="s">
        <v>112</v>
      </c>
      <c r="K54" s="26">
        <v>-229</v>
      </c>
      <c r="L54" s="26" t="s">
        <v>76</v>
      </c>
      <c r="M54" s="27" t="s">
        <v>65</v>
      </c>
      <c r="N54" s="27"/>
      <c r="O54" s="28" t="s">
        <v>66</v>
      </c>
      <c r="P54" s="28" t="s">
        <v>67</v>
      </c>
    </row>
    <row r="55" spans="1:16" ht="12.75" customHeight="1" thickBot="1">
      <c r="A55" s="14" t="str">
        <f t="shared" si="6"/>
        <v> MVS 744 </v>
      </c>
      <c r="B55" s="6" t="str">
        <f t="shared" si="7"/>
        <v>I</v>
      </c>
      <c r="C55" s="14">
        <f t="shared" si="8"/>
        <v>30727</v>
      </c>
      <c r="D55" s="17" t="str">
        <f t="shared" si="9"/>
        <v>vis</v>
      </c>
      <c r="E55" s="25">
        <f>VLOOKUP(C55,Active!C$21:E$973,3,FALSE)</f>
        <v>-106.96959983455692</v>
      </c>
      <c r="F55" s="6" t="s">
        <v>59</v>
      </c>
      <c r="G55" s="17" t="str">
        <f t="shared" si="10"/>
        <v>30727</v>
      </c>
      <c r="H55" s="14">
        <f t="shared" si="11"/>
        <v>-226</v>
      </c>
      <c r="I55" s="26" t="s">
        <v>113</v>
      </c>
      <c r="J55" s="27" t="s">
        <v>114</v>
      </c>
      <c r="K55" s="26">
        <v>-226</v>
      </c>
      <c r="L55" s="26" t="s">
        <v>115</v>
      </c>
      <c r="M55" s="27" t="s">
        <v>65</v>
      </c>
      <c r="N55" s="27"/>
      <c r="O55" s="28" t="s">
        <v>66</v>
      </c>
      <c r="P55" s="28" t="s">
        <v>67</v>
      </c>
    </row>
    <row r="56" spans="1:16" ht="12.75" customHeight="1" thickBot="1">
      <c r="A56" s="14" t="str">
        <f t="shared" si="6"/>
        <v> MVS 744 </v>
      </c>
      <c r="B56" s="6" t="str">
        <f t="shared" si="7"/>
        <v>I</v>
      </c>
      <c r="C56" s="14">
        <f t="shared" si="8"/>
        <v>30825</v>
      </c>
      <c r="D56" s="17" t="str">
        <f t="shared" si="9"/>
        <v>vis</v>
      </c>
      <c r="E56" s="25">
        <f>VLOOKUP(C56,Active!C$21:E$973,3,FALSE)</f>
        <v>-105.95626098645434</v>
      </c>
      <c r="F56" s="6" t="s">
        <v>59</v>
      </c>
      <c r="G56" s="17" t="str">
        <f t="shared" si="10"/>
        <v>30825</v>
      </c>
      <c r="H56" s="14">
        <f t="shared" si="11"/>
        <v>-225</v>
      </c>
      <c r="I56" s="26" t="s">
        <v>116</v>
      </c>
      <c r="J56" s="27" t="s">
        <v>117</v>
      </c>
      <c r="K56" s="26">
        <v>-225</v>
      </c>
      <c r="L56" s="26" t="s">
        <v>106</v>
      </c>
      <c r="M56" s="27" t="s">
        <v>65</v>
      </c>
      <c r="N56" s="27"/>
      <c r="O56" s="28" t="s">
        <v>66</v>
      </c>
      <c r="P56" s="28" t="s">
        <v>67</v>
      </c>
    </row>
    <row r="57" spans="1:16" ht="12.75" customHeight="1" thickBot="1">
      <c r="A57" s="14" t="str">
        <f t="shared" si="6"/>
        <v> MVS 744 </v>
      </c>
      <c r="B57" s="6" t="str">
        <f t="shared" si="7"/>
        <v>I</v>
      </c>
      <c r="C57" s="14">
        <f t="shared" si="8"/>
        <v>31017</v>
      </c>
      <c r="D57" s="17" t="str">
        <f t="shared" si="9"/>
        <v>vis</v>
      </c>
      <c r="E57" s="25">
        <f>VLOOKUP(C57,Active!C$21:E$973,3,FALSE)</f>
        <v>-103.9709440595595</v>
      </c>
      <c r="F57" s="6" t="s">
        <v>59</v>
      </c>
      <c r="G57" s="17" t="str">
        <f t="shared" si="10"/>
        <v>31017</v>
      </c>
      <c r="H57" s="14">
        <f t="shared" si="11"/>
        <v>-223</v>
      </c>
      <c r="I57" s="26" t="s">
        <v>118</v>
      </c>
      <c r="J57" s="27" t="s">
        <v>119</v>
      </c>
      <c r="K57" s="26">
        <v>-223</v>
      </c>
      <c r="L57" s="26" t="s">
        <v>115</v>
      </c>
      <c r="M57" s="27" t="s">
        <v>65</v>
      </c>
      <c r="N57" s="27"/>
      <c r="O57" s="28" t="s">
        <v>66</v>
      </c>
      <c r="P57" s="28" t="s">
        <v>67</v>
      </c>
    </row>
    <row r="58" spans="1:16" ht="12.75" customHeight="1" thickBot="1">
      <c r="A58" s="14" t="str">
        <f t="shared" si="6"/>
        <v> MVS 744 </v>
      </c>
      <c r="B58" s="6" t="str">
        <f t="shared" si="7"/>
        <v>I</v>
      </c>
      <c r="C58" s="14">
        <f t="shared" si="8"/>
        <v>31398</v>
      </c>
      <c r="D58" s="17" t="str">
        <f t="shared" si="9"/>
        <v>vis</v>
      </c>
      <c r="E58" s="25">
        <f>VLOOKUP(C58,Active!C$21:E$973,3,FALSE)</f>
        <v>-100.03133078275255</v>
      </c>
      <c r="F58" s="6" t="s">
        <v>59</v>
      </c>
      <c r="G58" s="17" t="str">
        <f t="shared" si="10"/>
        <v>31398</v>
      </c>
      <c r="H58" s="14">
        <f t="shared" si="11"/>
        <v>-219</v>
      </c>
      <c r="I58" s="26" t="s">
        <v>120</v>
      </c>
      <c r="J58" s="27" t="s">
        <v>121</v>
      </c>
      <c r="K58" s="26">
        <v>-219</v>
      </c>
      <c r="L58" s="26" t="s">
        <v>122</v>
      </c>
      <c r="M58" s="27" t="s">
        <v>65</v>
      </c>
      <c r="N58" s="27"/>
      <c r="O58" s="28" t="s">
        <v>66</v>
      </c>
      <c r="P58" s="28" t="s">
        <v>67</v>
      </c>
    </row>
    <row r="59" spans="1:16" ht="12.75" customHeight="1" thickBot="1">
      <c r="A59" s="14" t="str">
        <f t="shared" si="6"/>
        <v> MVS 744 </v>
      </c>
      <c r="B59" s="6" t="str">
        <f t="shared" si="7"/>
        <v>I</v>
      </c>
      <c r="C59" s="14">
        <f t="shared" si="8"/>
        <v>31496</v>
      </c>
      <c r="D59" s="17" t="str">
        <f t="shared" si="9"/>
        <v>vis</v>
      </c>
      <c r="E59" s="25">
        <f>VLOOKUP(C59,Active!C$21:E$973,3,FALSE)</f>
        <v>-99.017991934649984</v>
      </c>
      <c r="F59" s="6" t="s">
        <v>59</v>
      </c>
      <c r="G59" s="17" t="str">
        <f t="shared" si="10"/>
        <v>31496</v>
      </c>
      <c r="H59" s="14">
        <f t="shared" si="11"/>
        <v>-218</v>
      </c>
      <c r="I59" s="26" t="s">
        <v>123</v>
      </c>
      <c r="J59" s="27" t="s">
        <v>124</v>
      </c>
      <c r="K59" s="26">
        <v>-218</v>
      </c>
      <c r="L59" s="26" t="s">
        <v>125</v>
      </c>
      <c r="M59" s="27" t="s">
        <v>65</v>
      </c>
      <c r="N59" s="27"/>
      <c r="O59" s="28" t="s">
        <v>66</v>
      </c>
      <c r="P59" s="28" t="s">
        <v>67</v>
      </c>
    </row>
    <row r="60" spans="1:16" ht="12.75" customHeight="1" thickBot="1">
      <c r="A60" s="14" t="str">
        <f t="shared" si="6"/>
        <v> AN 288.91 </v>
      </c>
      <c r="B60" s="6" t="str">
        <f t="shared" si="7"/>
        <v>II</v>
      </c>
      <c r="C60" s="14">
        <f t="shared" si="8"/>
        <v>32324</v>
      </c>
      <c r="D60" s="17" t="str">
        <f t="shared" si="9"/>
        <v>vis</v>
      </c>
      <c r="E60" s="25">
        <f>VLOOKUP(C60,Active!C$21:E$973,3,FALSE)</f>
        <v>-90.456312687415974</v>
      </c>
      <c r="F60" s="6" t="s">
        <v>59</v>
      </c>
      <c r="G60" s="17" t="str">
        <f t="shared" si="10"/>
        <v>32324</v>
      </c>
      <c r="H60" s="14">
        <f t="shared" si="11"/>
        <v>-209.5</v>
      </c>
      <c r="I60" s="26" t="s">
        <v>126</v>
      </c>
      <c r="J60" s="27" t="s">
        <v>127</v>
      </c>
      <c r="K60" s="26">
        <v>-209.5</v>
      </c>
      <c r="L60" s="26" t="s">
        <v>106</v>
      </c>
      <c r="M60" s="27" t="s">
        <v>99</v>
      </c>
      <c r="N60" s="27"/>
      <c r="O60" s="28" t="s">
        <v>128</v>
      </c>
      <c r="P60" s="28" t="s">
        <v>129</v>
      </c>
    </row>
    <row r="61" spans="1:16" ht="12.75" customHeight="1" thickBot="1">
      <c r="A61" s="14" t="str">
        <f t="shared" si="6"/>
        <v> AN 288.91 </v>
      </c>
      <c r="B61" s="6" t="str">
        <f t="shared" si="7"/>
        <v>II</v>
      </c>
      <c r="C61" s="14">
        <f t="shared" si="8"/>
        <v>32614.5</v>
      </c>
      <c r="D61" s="17" t="str">
        <f t="shared" si="9"/>
        <v>vis</v>
      </c>
      <c r="E61" s="25">
        <f>VLOOKUP(C61,Active!C$21:E$973,3,FALSE)</f>
        <v>-87.452486816254776</v>
      </c>
      <c r="F61" s="6" t="s">
        <v>59</v>
      </c>
      <c r="G61" s="17" t="str">
        <f t="shared" si="10"/>
        <v>32614.5</v>
      </c>
      <c r="H61" s="14">
        <f t="shared" si="11"/>
        <v>-206.5</v>
      </c>
      <c r="I61" s="26" t="s">
        <v>130</v>
      </c>
      <c r="J61" s="27" t="s">
        <v>131</v>
      </c>
      <c r="K61" s="26">
        <v>-206.5</v>
      </c>
      <c r="L61" s="26" t="s">
        <v>132</v>
      </c>
      <c r="M61" s="27" t="s">
        <v>99</v>
      </c>
      <c r="N61" s="27"/>
      <c r="O61" s="28" t="s">
        <v>128</v>
      </c>
      <c r="P61" s="28" t="s">
        <v>129</v>
      </c>
    </row>
    <row r="62" spans="1:16" ht="12.75" customHeight="1" thickBot="1">
      <c r="A62" s="14" t="str">
        <f t="shared" si="6"/>
        <v> MVS 744 </v>
      </c>
      <c r="B62" s="6" t="str">
        <f t="shared" si="7"/>
        <v>I</v>
      </c>
      <c r="C62" s="14">
        <f t="shared" si="8"/>
        <v>32663</v>
      </c>
      <c r="D62" s="17" t="str">
        <f t="shared" si="9"/>
        <v>vis</v>
      </c>
      <c r="E62" s="25">
        <f>VLOOKUP(C62,Active!C$21:E$973,3,FALSE)</f>
        <v>-86.950987488367275</v>
      </c>
      <c r="F62" s="6" t="s">
        <v>59</v>
      </c>
      <c r="G62" s="17" t="str">
        <f t="shared" si="10"/>
        <v>32663</v>
      </c>
      <c r="H62" s="14">
        <f t="shared" si="11"/>
        <v>-206</v>
      </c>
      <c r="I62" s="26" t="s">
        <v>136</v>
      </c>
      <c r="J62" s="27" t="s">
        <v>137</v>
      </c>
      <c r="K62" s="26">
        <v>-206</v>
      </c>
      <c r="L62" s="26" t="s">
        <v>138</v>
      </c>
      <c r="M62" s="27" t="s">
        <v>65</v>
      </c>
      <c r="N62" s="27"/>
      <c r="O62" s="28" t="s">
        <v>66</v>
      </c>
      <c r="P62" s="28" t="s">
        <v>67</v>
      </c>
    </row>
    <row r="63" spans="1:16" ht="12.75" customHeight="1" thickBot="1">
      <c r="A63" s="14" t="str">
        <f t="shared" si="6"/>
        <v> MVS 744 </v>
      </c>
      <c r="B63" s="6" t="str">
        <f t="shared" si="7"/>
        <v>I</v>
      </c>
      <c r="C63" s="14">
        <f t="shared" si="8"/>
        <v>32853</v>
      </c>
      <c r="D63" s="17" t="str">
        <f t="shared" si="9"/>
        <v>vis</v>
      </c>
      <c r="E63" s="25">
        <f>VLOOKUP(C63,Active!C$21:E$973,3,FALSE)</f>
        <v>-84.986350946127587</v>
      </c>
      <c r="F63" s="6" t="s">
        <v>59</v>
      </c>
      <c r="G63" s="17" t="str">
        <f t="shared" si="10"/>
        <v>32853</v>
      </c>
      <c r="H63" s="14">
        <f t="shared" si="11"/>
        <v>-204</v>
      </c>
      <c r="I63" s="26" t="s">
        <v>139</v>
      </c>
      <c r="J63" s="27" t="s">
        <v>140</v>
      </c>
      <c r="K63" s="26">
        <v>-204</v>
      </c>
      <c r="L63" s="26" t="s">
        <v>85</v>
      </c>
      <c r="M63" s="27" t="s">
        <v>65</v>
      </c>
      <c r="N63" s="27"/>
      <c r="O63" s="28" t="s">
        <v>66</v>
      </c>
      <c r="P63" s="28" t="s">
        <v>67</v>
      </c>
    </row>
    <row r="64" spans="1:16" ht="12.75" customHeight="1" thickBot="1">
      <c r="A64" s="14" t="str">
        <f t="shared" si="6"/>
        <v> MVS 744 </v>
      </c>
      <c r="B64" s="6" t="str">
        <f t="shared" si="7"/>
        <v>I</v>
      </c>
      <c r="C64" s="14">
        <f t="shared" si="8"/>
        <v>32950</v>
      </c>
      <c r="D64" s="17" t="str">
        <f t="shared" si="9"/>
        <v>vis</v>
      </c>
      <c r="E64" s="25">
        <f>VLOOKUP(C64,Active!C$21:E$973,3,FALSE)</f>
        <v>-83.983352290352599</v>
      </c>
      <c r="F64" s="6" t="s">
        <v>59</v>
      </c>
      <c r="G64" s="17" t="str">
        <f t="shared" si="10"/>
        <v>32950</v>
      </c>
      <c r="H64" s="14">
        <f t="shared" si="11"/>
        <v>-203</v>
      </c>
      <c r="I64" s="26" t="s">
        <v>143</v>
      </c>
      <c r="J64" s="27" t="s">
        <v>144</v>
      </c>
      <c r="K64" s="26">
        <v>-203</v>
      </c>
      <c r="L64" s="26" t="s">
        <v>115</v>
      </c>
      <c r="M64" s="27" t="s">
        <v>65</v>
      </c>
      <c r="N64" s="27"/>
      <c r="O64" s="28" t="s">
        <v>66</v>
      </c>
      <c r="P64" s="28" t="s">
        <v>67</v>
      </c>
    </row>
    <row r="65" spans="1:16" ht="12.75" customHeight="1" thickBot="1">
      <c r="A65" s="14" t="str">
        <f t="shared" si="6"/>
        <v> MVS 744 </v>
      </c>
      <c r="B65" s="6" t="str">
        <f t="shared" si="7"/>
        <v>I</v>
      </c>
      <c r="C65" s="14">
        <f t="shared" si="8"/>
        <v>33047</v>
      </c>
      <c r="D65" s="17" t="str">
        <f t="shared" si="9"/>
        <v>vis</v>
      </c>
      <c r="E65" s="25">
        <f>VLOOKUP(C65,Active!C$21:E$973,3,FALSE)</f>
        <v>-82.980353634577597</v>
      </c>
      <c r="F65" s="6" t="s">
        <v>59</v>
      </c>
      <c r="G65" s="17" t="str">
        <f t="shared" si="10"/>
        <v>33047</v>
      </c>
      <c r="H65" s="14">
        <f t="shared" si="11"/>
        <v>-202</v>
      </c>
      <c r="I65" s="26" t="s">
        <v>148</v>
      </c>
      <c r="J65" s="27" t="s">
        <v>149</v>
      </c>
      <c r="K65" s="26">
        <v>-202</v>
      </c>
      <c r="L65" s="26" t="s">
        <v>115</v>
      </c>
      <c r="M65" s="27" t="s">
        <v>65</v>
      </c>
      <c r="N65" s="27"/>
      <c r="O65" s="28" t="s">
        <v>66</v>
      </c>
      <c r="P65" s="28" t="s">
        <v>67</v>
      </c>
    </row>
    <row r="66" spans="1:16" ht="12.75" customHeight="1" thickBot="1">
      <c r="A66" s="14" t="str">
        <f t="shared" si="6"/>
        <v> MVS 744 </v>
      </c>
      <c r="B66" s="6" t="str">
        <f t="shared" si="7"/>
        <v>I</v>
      </c>
      <c r="C66" s="14">
        <f t="shared" si="8"/>
        <v>33239</v>
      </c>
      <c r="D66" s="17" t="str">
        <f t="shared" si="9"/>
        <v>vis</v>
      </c>
      <c r="E66" s="25">
        <f>VLOOKUP(C66,Active!C$21:E$973,3,FALSE)</f>
        <v>-80.995036707682758</v>
      </c>
      <c r="F66" s="6" t="s">
        <v>59</v>
      </c>
      <c r="G66" s="17" t="str">
        <f t="shared" si="10"/>
        <v>33239</v>
      </c>
      <c r="H66" s="14">
        <f t="shared" si="11"/>
        <v>-200</v>
      </c>
      <c r="I66" s="26" t="s">
        <v>150</v>
      </c>
      <c r="J66" s="27" t="s">
        <v>151</v>
      </c>
      <c r="K66" s="26">
        <v>-200</v>
      </c>
      <c r="L66" s="26" t="s">
        <v>85</v>
      </c>
      <c r="M66" s="27" t="s">
        <v>65</v>
      </c>
      <c r="N66" s="27"/>
      <c r="O66" s="28" t="s">
        <v>66</v>
      </c>
      <c r="P66" s="28" t="s">
        <v>67</v>
      </c>
    </row>
    <row r="67" spans="1:16" ht="12.75" customHeight="1" thickBot="1">
      <c r="A67" s="14" t="str">
        <f t="shared" si="6"/>
        <v> MVS 744 </v>
      </c>
      <c r="B67" s="6" t="str">
        <f t="shared" si="7"/>
        <v>I</v>
      </c>
      <c r="C67" s="14">
        <f t="shared" si="8"/>
        <v>33337</v>
      </c>
      <c r="D67" s="17" t="str">
        <f t="shared" si="9"/>
        <v>vis</v>
      </c>
      <c r="E67" s="25">
        <f>VLOOKUP(C67,Active!C$21:E$973,3,FALSE)</f>
        <v>-79.98169785958018</v>
      </c>
      <c r="F67" s="6" t="s">
        <v>59</v>
      </c>
      <c r="G67" s="17" t="str">
        <f t="shared" si="10"/>
        <v>33337</v>
      </c>
      <c r="H67" s="14">
        <f t="shared" si="11"/>
        <v>-199</v>
      </c>
      <c r="I67" s="26" t="s">
        <v>154</v>
      </c>
      <c r="J67" s="27" t="s">
        <v>155</v>
      </c>
      <c r="K67" s="26">
        <v>-199</v>
      </c>
      <c r="L67" s="26" t="s">
        <v>115</v>
      </c>
      <c r="M67" s="27" t="s">
        <v>65</v>
      </c>
      <c r="N67" s="27"/>
      <c r="O67" s="28" t="s">
        <v>66</v>
      </c>
      <c r="P67" s="28" t="s">
        <v>67</v>
      </c>
    </row>
    <row r="68" spans="1:16" ht="12.75" customHeight="1" thickBot="1">
      <c r="A68" s="14" t="str">
        <f t="shared" si="6"/>
        <v> BSAO 17.34 </v>
      </c>
      <c r="B68" s="6" t="str">
        <f t="shared" si="7"/>
        <v>II</v>
      </c>
      <c r="C68" s="14">
        <f t="shared" si="8"/>
        <v>33379.199999999997</v>
      </c>
      <c r="D68" s="17" t="str">
        <f t="shared" si="9"/>
        <v>vis</v>
      </c>
      <c r="E68" s="25">
        <f>VLOOKUP(C68,Active!C$21:E$973,3,FALSE)</f>
        <v>-79.545341743356445</v>
      </c>
      <c r="F68" s="6" t="s">
        <v>59</v>
      </c>
      <c r="G68" s="17" t="str">
        <f t="shared" si="10"/>
        <v>33379.2</v>
      </c>
      <c r="H68" s="14">
        <f t="shared" si="11"/>
        <v>-198.5</v>
      </c>
      <c r="I68" s="26" t="s">
        <v>156</v>
      </c>
      <c r="J68" s="27" t="s">
        <v>157</v>
      </c>
      <c r="K68" s="26">
        <v>-198.5</v>
      </c>
      <c r="L68" s="26" t="s">
        <v>158</v>
      </c>
      <c r="M68" s="27" t="s">
        <v>61</v>
      </c>
      <c r="N68" s="27"/>
      <c r="O68" s="28" t="s">
        <v>159</v>
      </c>
      <c r="P68" s="28" t="s">
        <v>160</v>
      </c>
    </row>
    <row r="69" spans="1:16" ht="12.75" customHeight="1" thickBot="1">
      <c r="A69" s="14" t="str">
        <f t="shared" si="6"/>
        <v> AN 288.91 </v>
      </c>
      <c r="B69" s="6" t="str">
        <f t="shared" si="7"/>
        <v>II</v>
      </c>
      <c r="C69" s="14">
        <f t="shared" si="8"/>
        <v>33379.5</v>
      </c>
      <c r="D69" s="17" t="str">
        <f t="shared" si="9"/>
        <v>vis</v>
      </c>
      <c r="E69" s="25">
        <f>VLOOKUP(C69,Active!C$21:E$973,3,FALSE)</f>
        <v>-79.542239685658146</v>
      </c>
      <c r="F69" s="6" t="s">
        <v>59</v>
      </c>
      <c r="G69" s="17" t="str">
        <f t="shared" si="10"/>
        <v>33379.5</v>
      </c>
      <c r="H69" s="14">
        <f t="shared" si="11"/>
        <v>-198.5</v>
      </c>
      <c r="I69" s="26" t="s">
        <v>161</v>
      </c>
      <c r="J69" s="27" t="s">
        <v>162</v>
      </c>
      <c r="K69" s="26">
        <v>-198.5</v>
      </c>
      <c r="L69" s="26" t="s">
        <v>163</v>
      </c>
      <c r="M69" s="27" t="s">
        <v>99</v>
      </c>
      <c r="N69" s="27"/>
      <c r="O69" s="28" t="s">
        <v>128</v>
      </c>
      <c r="P69" s="28" t="s">
        <v>129</v>
      </c>
    </row>
    <row r="70" spans="1:16" ht="12.75" customHeight="1" thickBot="1">
      <c r="A70" s="14" t="str">
        <f t="shared" si="6"/>
        <v> MVS 744 </v>
      </c>
      <c r="B70" s="6" t="str">
        <f t="shared" si="7"/>
        <v>I</v>
      </c>
      <c r="C70" s="14">
        <f t="shared" si="8"/>
        <v>33625</v>
      </c>
      <c r="D70" s="17" t="str">
        <f t="shared" si="9"/>
        <v>vis</v>
      </c>
      <c r="E70" s="25">
        <f>VLOOKUP(C70,Active!C$21:E$973,3,FALSE)</f>
        <v>-77.003722469237914</v>
      </c>
      <c r="F70" s="6" t="s">
        <v>59</v>
      </c>
      <c r="G70" s="17" t="str">
        <f t="shared" si="10"/>
        <v>33625</v>
      </c>
      <c r="H70" s="14">
        <f t="shared" si="11"/>
        <v>-196</v>
      </c>
      <c r="I70" s="26" t="s">
        <v>164</v>
      </c>
      <c r="J70" s="27" t="s">
        <v>165</v>
      </c>
      <c r="K70" s="26">
        <v>-196</v>
      </c>
      <c r="L70" s="26" t="s">
        <v>76</v>
      </c>
      <c r="M70" s="27" t="s">
        <v>65</v>
      </c>
      <c r="N70" s="27"/>
      <c r="O70" s="28" t="s">
        <v>66</v>
      </c>
      <c r="P70" s="28" t="s">
        <v>67</v>
      </c>
    </row>
    <row r="71" spans="1:16" ht="12.75" customHeight="1" thickBot="1">
      <c r="A71" s="14" t="str">
        <f t="shared" si="6"/>
        <v> AN 288.91 </v>
      </c>
      <c r="B71" s="6" t="str">
        <f t="shared" si="7"/>
        <v>II</v>
      </c>
      <c r="C71" s="14">
        <f t="shared" si="8"/>
        <v>33673.5</v>
      </c>
      <c r="D71" s="17" t="str">
        <f t="shared" si="9"/>
        <v>vis</v>
      </c>
      <c r="E71" s="25">
        <f>VLOOKUP(C71,Active!C$21:E$973,3,FALSE)</f>
        <v>-76.502223141350427</v>
      </c>
      <c r="F71" s="6" t="s">
        <v>59</v>
      </c>
      <c r="G71" s="17" t="str">
        <f t="shared" si="10"/>
        <v>33673.5</v>
      </c>
      <c r="H71" s="14">
        <f t="shared" si="11"/>
        <v>-195.5</v>
      </c>
      <c r="I71" s="26" t="s">
        <v>166</v>
      </c>
      <c r="J71" s="27" t="s">
        <v>167</v>
      </c>
      <c r="K71" s="26">
        <v>-195.5</v>
      </c>
      <c r="L71" s="26" t="s">
        <v>168</v>
      </c>
      <c r="M71" s="27" t="s">
        <v>99</v>
      </c>
      <c r="N71" s="27"/>
      <c r="O71" s="28" t="s">
        <v>128</v>
      </c>
      <c r="P71" s="28" t="s">
        <v>129</v>
      </c>
    </row>
    <row r="72" spans="1:16" ht="12.75" customHeight="1" thickBot="1">
      <c r="A72" s="14" t="str">
        <f t="shared" si="6"/>
        <v> MVS 744 </v>
      </c>
      <c r="B72" s="6" t="str">
        <f t="shared" si="7"/>
        <v>I</v>
      </c>
      <c r="C72" s="14">
        <f t="shared" si="8"/>
        <v>33915</v>
      </c>
      <c r="D72" s="17" t="str">
        <f t="shared" si="9"/>
        <v>vis</v>
      </c>
      <c r="E72" s="25">
        <f>VLOOKUP(C72,Active!C$21:E$973,3,FALSE)</f>
        <v>-74.005066694240512</v>
      </c>
      <c r="F72" s="6" t="s">
        <v>59</v>
      </c>
      <c r="G72" s="17" t="str">
        <f t="shared" si="10"/>
        <v>33915</v>
      </c>
      <c r="H72" s="14">
        <f t="shared" si="11"/>
        <v>-193</v>
      </c>
      <c r="I72" s="26" t="s">
        <v>171</v>
      </c>
      <c r="J72" s="27" t="s">
        <v>172</v>
      </c>
      <c r="K72" s="26">
        <v>-193</v>
      </c>
      <c r="L72" s="26" t="s">
        <v>76</v>
      </c>
      <c r="M72" s="27" t="s">
        <v>65</v>
      </c>
      <c r="N72" s="27"/>
      <c r="O72" s="28" t="s">
        <v>66</v>
      </c>
      <c r="P72" s="28" t="s">
        <v>67</v>
      </c>
    </row>
    <row r="73" spans="1:16" ht="12.75" customHeight="1" thickBot="1">
      <c r="A73" s="14" t="str">
        <f t="shared" si="6"/>
        <v> MVS 744 </v>
      </c>
      <c r="B73" s="6" t="str">
        <f t="shared" si="7"/>
        <v>I</v>
      </c>
      <c r="C73" s="14">
        <f t="shared" si="8"/>
        <v>34011</v>
      </c>
      <c r="D73" s="17" t="str">
        <f t="shared" si="9"/>
        <v>vis</v>
      </c>
      <c r="E73" s="25">
        <f>VLOOKUP(C73,Active!C$21:E$973,3,FALSE)</f>
        <v>-73.012408230793085</v>
      </c>
      <c r="F73" s="6" t="s">
        <v>59</v>
      </c>
      <c r="G73" s="17" t="str">
        <f t="shared" si="10"/>
        <v>34011</v>
      </c>
      <c r="H73" s="14">
        <f t="shared" si="11"/>
        <v>-192</v>
      </c>
      <c r="I73" s="26" t="s">
        <v>173</v>
      </c>
      <c r="J73" s="27" t="s">
        <v>174</v>
      </c>
      <c r="K73" s="26">
        <v>-192</v>
      </c>
      <c r="L73" s="26" t="s">
        <v>94</v>
      </c>
      <c r="M73" s="27" t="s">
        <v>65</v>
      </c>
      <c r="N73" s="27"/>
      <c r="O73" s="28" t="s">
        <v>66</v>
      </c>
      <c r="P73" s="28" t="s">
        <v>67</v>
      </c>
    </row>
    <row r="74" spans="1:16" ht="12.75" customHeight="1" thickBot="1">
      <c r="A74" s="14" t="str">
        <f t="shared" si="6"/>
        <v> MVS 744 </v>
      </c>
      <c r="B74" s="6" t="str">
        <f t="shared" si="7"/>
        <v>I</v>
      </c>
      <c r="C74" s="14">
        <f t="shared" si="8"/>
        <v>34109</v>
      </c>
      <c r="D74" s="17" t="str">
        <f t="shared" si="9"/>
        <v>vis</v>
      </c>
      <c r="E74" s="25">
        <f>VLOOKUP(C74,Active!C$21:E$973,3,FALSE)</f>
        <v>-71.999069382690507</v>
      </c>
      <c r="F74" s="6" t="s">
        <v>59</v>
      </c>
      <c r="G74" s="17" t="str">
        <f t="shared" si="10"/>
        <v>34109</v>
      </c>
      <c r="H74" s="14">
        <f t="shared" si="11"/>
        <v>-191</v>
      </c>
      <c r="I74" s="26" t="s">
        <v>175</v>
      </c>
      <c r="J74" s="27" t="s">
        <v>176</v>
      </c>
      <c r="K74" s="26">
        <v>-191</v>
      </c>
      <c r="L74" s="26" t="s">
        <v>85</v>
      </c>
      <c r="M74" s="27" t="s">
        <v>65</v>
      </c>
      <c r="N74" s="27"/>
      <c r="O74" s="28" t="s">
        <v>66</v>
      </c>
      <c r="P74" s="28" t="s">
        <v>67</v>
      </c>
    </row>
    <row r="75" spans="1:16" ht="12.75" customHeight="1" thickBot="1">
      <c r="A75" s="14" t="str">
        <f t="shared" ref="A75:A106" si="12">P75</f>
        <v> MVS 744 </v>
      </c>
      <c r="B75" s="6" t="str">
        <f t="shared" ref="B75:B106" si="13">IF(H75=INT(H75),"I","II")</f>
        <v>I</v>
      </c>
      <c r="C75" s="14">
        <f t="shared" ref="C75:C106" si="14">1*G75</f>
        <v>34400</v>
      </c>
      <c r="D75" s="17" t="str">
        <f t="shared" ref="D75:D106" si="15">VLOOKUP(F75,I$1:J$5,2,FALSE)</f>
        <v>vis</v>
      </c>
      <c r="E75" s="25">
        <f>VLOOKUP(C75,Active!C$21:E$973,3,FALSE)</f>
        <v>-68.990073415365515</v>
      </c>
      <c r="F75" s="6" t="s">
        <v>59</v>
      </c>
      <c r="G75" s="17" t="str">
        <f t="shared" ref="G75:G106" si="16">MID(I75,3,LEN(I75)-3)</f>
        <v>34400</v>
      </c>
      <c r="H75" s="14">
        <f t="shared" ref="H75:H106" si="17">1*K75</f>
        <v>-188</v>
      </c>
      <c r="I75" s="26" t="s">
        <v>177</v>
      </c>
      <c r="J75" s="27" t="s">
        <v>178</v>
      </c>
      <c r="K75" s="26">
        <v>-188</v>
      </c>
      <c r="L75" s="26" t="s">
        <v>115</v>
      </c>
      <c r="M75" s="27" t="s">
        <v>65</v>
      </c>
      <c r="N75" s="27"/>
      <c r="O75" s="28" t="s">
        <v>66</v>
      </c>
      <c r="P75" s="28" t="s">
        <v>67</v>
      </c>
    </row>
    <row r="76" spans="1:16" ht="12.75" customHeight="1" thickBot="1">
      <c r="A76" s="14" t="str">
        <f t="shared" si="12"/>
        <v> BSAO 17.34 </v>
      </c>
      <c r="B76" s="6" t="str">
        <f t="shared" si="13"/>
        <v>II</v>
      </c>
      <c r="C76" s="14">
        <f t="shared" si="14"/>
        <v>34446.800000000003</v>
      </c>
      <c r="D76" s="17" t="str">
        <f t="shared" si="15"/>
        <v>vis</v>
      </c>
      <c r="E76" s="25">
        <f>VLOOKUP(C76,Active!C$21:E$973,3,FALSE)</f>
        <v>-68.506152414434865</v>
      </c>
      <c r="F76" s="6" t="s">
        <v>59</v>
      </c>
      <c r="G76" s="17" t="str">
        <f t="shared" si="16"/>
        <v>34446.8</v>
      </c>
      <c r="H76" s="14">
        <f t="shared" si="17"/>
        <v>-187.5</v>
      </c>
      <c r="I76" s="26" t="s">
        <v>182</v>
      </c>
      <c r="J76" s="27" t="s">
        <v>183</v>
      </c>
      <c r="K76" s="26">
        <v>-187.5</v>
      </c>
      <c r="L76" s="26" t="s">
        <v>184</v>
      </c>
      <c r="M76" s="27" t="s">
        <v>61</v>
      </c>
      <c r="N76" s="27"/>
      <c r="O76" s="28" t="s">
        <v>159</v>
      </c>
      <c r="P76" s="28" t="s">
        <v>160</v>
      </c>
    </row>
    <row r="77" spans="1:16" ht="12.75" customHeight="1" thickBot="1">
      <c r="A77" s="14" t="str">
        <f t="shared" si="12"/>
        <v> AN 288.91 </v>
      </c>
      <c r="B77" s="6" t="str">
        <f t="shared" si="13"/>
        <v>II</v>
      </c>
      <c r="C77" s="14">
        <f t="shared" si="14"/>
        <v>34450</v>
      </c>
      <c r="D77" s="17" t="str">
        <f t="shared" si="15"/>
        <v>vis</v>
      </c>
      <c r="E77" s="25">
        <f>VLOOKUP(C77,Active!C$21:E$973,3,FALSE)</f>
        <v>-68.473063798986658</v>
      </c>
      <c r="F77" s="6" t="s">
        <v>59</v>
      </c>
      <c r="G77" s="17" t="str">
        <f t="shared" si="16"/>
        <v>34450</v>
      </c>
      <c r="H77" s="14">
        <f t="shared" si="17"/>
        <v>-187.5</v>
      </c>
      <c r="I77" s="26" t="s">
        <v>185</v>
      </c>
      <c r="J77" s="27" t="s">
        <v>186</v>
      </c>
      <c r="K77" s="26">
        <v>-187.5</v>
      </c>
      <c r="L77" s="26" t="s">
        <v>187</v>
      </c>
      <c r="M77" s="27" t="s">
        <v>99</v>
      </c>
      <c r="N77" s="27"/>
      <c r="O77" s="28" t="s">
        <v>128</v>
      </c>
      <c r="P77" s="28" t="s">
        <v>129</v>
      </c>
    </row>
    <row r="78" spans="1:16" ht="12.75" customHeight="1" thickBot="1">
      <c r="A78" s="14" t="str">
        <f t="shared" si="12"/>
        <v> MVS 744 </v>
      </c>
      <c r="B78" s="6" t="str">
        <f t="shared" si="13"/>
        <v>I</v>
      </c>
      <c r="C78" s="14">
        <f t="shared" si="14"/>
        <v>34688</v>
      </c>
      <c r="D78" s="17" t="str">
        <f t="shared" si="15"/>
        <v>vis</v>
      </c>
      <c r="E78" s="25">
        <f>VLOOKUP(C78,Active!C$21:E$973,3,FALSE)</f>
        <v>-66.012098025023263</v>
      </c>
      <c r="F78" s="6" t="s">
        <v>59</v>
      </c>
      <c r="G78" s="17" t="str">
        <f t="shared" si="16"/>
        <v>34688</v>
      </c>
      <c r="H78" s="14">
        <f t="shared" si="17"/>
        <v>-185</v>
      </c>
      <c r="I78" s="26" t="s">
        <v>188</v>
      </c>
      <c r="J78" s="27" t="s">
        <v>189</v>
      </c>
      <c r="K78" s="26">
        <v>-185</v>
      </c>
      <c r="L78" s="26" t="s">
        <v>76</v>
      </c>
      <c r="M78" s="27" t="s">
        <v>65</v>
      </c>
      <c r="N78" s="27"/>
      <c r="O78" s="28" t="s">
        <v>66</v>
      </c>
      <c r="P78" s="28" t="s">
        <v>67</v>
      </c>
    </row>
    <row r="79" spans="1:16" ht="12.75" customHeight="1" thickBot="1">
      <c r="A79" s="14" t="str">
        <f t="shared" si="12"/>
        <v> MVS 744 </v>
      </c>
      <c r="B79" s="6" t="str">
        <f t="shared" si="13"/>
        <v>I</v>
      </c>
      <c r="C79" s="14">
        <f t="shared" si="14"/>
        <v>34786</v>
      </c>
      <c r="D79" s="17" t="str">
        <f t="shared" si="15"/>
        <v>vis</v>
      </c>
      <c r="E79" s="25">
        <f>VLOOKUP(C79,Active!C$21:E$973,3,FALSE)</f>
        <v>-64.998759176920686</v>
      </c>
      <c r="F79" s="6" t="s">
        <v>59</v>
      </c>
      <c r="G79" s="17" t="str">
        <f t="shared" si="16"/>
        <v>34786</v>
      </c>
      <c r="H79" s="14">
        <f t="shared" si="17"/>
        <v>-184</v>
      </c>
      <c r="I79" s="26" t="s">
        <v>190</v>
      </c>
      <c r="J79" s="27" t="s">
        <v>191</v>
      </c>
      <c r="K79" s="26">
        <v>-184</v>
      </c>
      <c r="L79" s="26" t="s">
        <v>85</v>
      </c>
      <c r="M79" s="27" t="s">
        <v>65</v>
      </c>
      <c r="N79" s="27"/>
      <c r="O79" s="28" t="s">
        <v>66</v>
      </c>
      <c r="P79" s="28" t="s">
        <v>67</v>
      </c>
    </row>
    <row r="80" spans="1:16" ht="12.75" customHeight="1" thickBot="1">
      <c r="A80" s="14" t="str">
        <f t="shared" si="12"/>
        <v> MVS 744 </v>
      </c>
      <c r="B80" s="6" t="str">
        <f t="shared" si="13"/>
        <v>I</v>
      </c>
      <c r="C80" s="14">
        <f t="shared" si="14"/>
        <v>35076</v>
      </c>
      <c r="D80" s="17" t="str">
        <f t="shared" si="15"/>
        <v>vis</v>
      </c>
      <c r="E80" s="25">
        <f>VLOOKUP(C80,Active!C$21:E$973,3,FALSE)</f>
        <v>-62.000103401923269</v>
      </c>
      <c r="F80" s="6" t="s">
        <v>59</v>
      </c>
      <c r="G80" s="17" t="str">
        <f t="shared" si="16"/>
        <v>35076</v>
      </c>
      <c r="H80" s="14">
        <f t="shared" si="17"/>
        <v>-181</v>
      </c>
      <c r="I80" s="26" t="s">
        <v>192</v>
      </c>
      <c r="J80" s="27" t="s">
        <v>193</v>
      </c>
      <c r="K80" s="26">
        <v>-181</v>
      </c>
      <c r="L80" s="26" t="s">
        <v>85</v>
      </c>
      <c r="M80" s="27" t="s">
        <v>65</v>
      </c>
      <c r="N80" s="27"/>
      <c r="O80" s="28" t="s">
        <v>66</v>
      </c>
      <c r="P80" s="28" t="s">
        <v>67</v>
      </c>
    </row>
    <row r="81" spans="1:16" ht="12.75" customHeight="1" thickBot="1">
      <c r="A81" s="14" t="str">
        <f t="shared" si="12"/>
        <v> AN 288.91 </v>
      </c>
      <c r="B81" s="6" t="str">
        <f t="shared" si="13"/>
        <v>II</v>
      </c>
      <c r="C81" s="14">
        <f t="shared" si="14"/>
        <v>35127</v>
      </c>
      <c r="D81" s="17" t="str">
        <f t="shared" si="15"/>
        <v>vis</v>
      </c>
      <c r="E81" s="25">
        <f>VLOOKUP(C81,Active!C$21:E$973,3,FALSE)</f>
        <v>-61.472753593216822</v>
      </c>
      <c r="F81" s="6" t="s">
        <v>59</v>
      </c>
      <c r="G81" s="17" t="str">
        <f t="shared" si="16"/>
        <v>35127</v>
      </c>
      <c r="H81" s="14">
        <f t="shared" si="17"/>
        <v>-180.5</v>
      </c>
      <c r="I81" s="26" t="s">
        <v>194</v>
      </c>
      <c r="J81" s="27" t="s">
        <v>195</v>
      </c>
      <c r="K81" s="26">
        <v>-180.5</v>
      </c>
      <c r="L81" s="26" t="s">
        <v>187</v>
      </c>
      <c r="M81" s="27" t="s">
        <v>99</v>
      </c>
      <c r="N81" s="27"/>
      <c r="O81" s="28" t="s">
        <v>128</v>
      </c>
      <c r="P81" s="28" t="s">
        <v>129</v>
      </c>
    </row>
    <row r="82" spans="1:16" ht="12.75" customHeight="1" thickBot="1">
      <c r="A82" s="14" t="str">
        <f t="shared" si="12"/>
        <v> MVS 744 </v>
      </c>
      <c r="B82" s="6" t="str">
        <f t="shared" si="13"/>
        <v>I</v>
      </c>
      <c r="C82" s="14">
        <f t="shared" si="14"/>
        <v>35174</v>
      </c>
      <c r="D82" s="17" t="str">
        <f t="shared" si="15"/>
        <v>vis</v>
      </c>
      <c r="E82" s="25">
        <f>VLOOKUP(C82,Active!C$21:E$973,3,FALSE)</f>
        <v>-60.986764553820692</v>
      </c>
      <c r="F82" s="6" t="s">
        <v>59</v>
      </c>
      <c r="G82" s="17" t="str">
        <f t="shared" si="16"/>
        <v>35174</v>
      </c>
      <c r="H82" s="14">
        <f t="shared" si="17"/>
        <v>-180</v>
      </c>
      <c r="I82" s="26" t="s">
        <v>196</v>
      </c>
      <c r="J82" s="27" t="s">
        <v>197</v>
      </c>
      <c r="K82" s="26">
        <v>-180</v>
      </c>
      <c r="L82" s="26" t="s">
        <v>115</v>
      </c>
      <c r="M82" s="27" t="s">
        <v>65</v>
      </c>
      <c r="N82" s="27"/>
      <c r="O82" s="28" t="s">
        <v>66</v>
      </c>
      <c r="P82" s="28" t="s">
        <v>67</v>
      </c>
    </row>
    <row r="83" spans="1:16" ht="12.75" customHeight="1" thickBot="1">
      <c r="A83" s="14" t="str">
        <f t="shared" si="12"/>
        <v> AN 288.91 </v>
      </c>
      <c r="B83" s="6" t="str">
        <f t="shared" si="13"/>
        <v>II</v>
      </c>
      <c r="C83" s="14">
        <f t="shared" si="14"/>
        <v>35223</v>
      </c>
      <c r="D83" s="17" t="str">
        <f t="shared" si="15"/>
        <v>vis</v>
      </c>
      <c r="E83" s="25">
        <f>VLOOKUP(C83,Active!C$21:E$973,3,FALSE)</f>
        <v>-60.480095129769403</v>
      </c>
      <c r="F83" s="6" t="s">
        <v>59</v>
      </c>
      <c r="G83" s="17" t="str">
        <f t="shared" si="16"/>
        <v>35223</v>
      </c>
      <c r="H83" s="14">
        <f t="shared" si="17"/>
        <v>-179.5</v>
      </c>
      <c r="I83" s="26" t="s">
        <v>200</v>
      </c>
      <c r="J83" s="27" t="s">
        <v>201</v>
      </c>
      <c r="K83" s="26">
        <v>-179.5</v>
      </c>
      <c r="L83" s="26" t="s">
        <v>187</v>
      </c>
      <c r="M83" s="27" t="s">
        <v>99</v>
      </c>
      <c r="N83" s="27"/>
      <c r="O83" s="28" t="s">
        <v>128</v>
      </c>
      <c r="P83" s="28" t="s">
        <v>129</v>
      </c>
    </row>
    <row r="84" spans="1:16" ht="12.75" customHeight="1" thickBot="1">
      <c r="A84" s="14" t="str">
        <f t="shared" si="12"/>
        <v> AN 288.91 </v>
      </c>
      <c r="B84" s="6" t="str">
        <f t="shared" si="13"/>
        <v>II</v>
      </c>
      <c r="C84" s="14">
        <f t="shared" si="14"/>
        <v>35513</v>
      </c>
      <c r="D84" s="17" t="str">
        <f t="shared" si="15"/>
        <v>vis</v>
      </c>
      <c r="E84" s="25">
        <f>VLOOKUP(C84,Active!C$21:E$973,3,FALSE)</f>
        <v>-57.481439354771993</v>
      </c>
      <c r="F84" s="6" t="s">
        <v>59</v>
      </c>
      <c r="G84" s="17" t="str">
        <f t="shared" si="16"/>
        <v>35513</v>
      </c>
      <c r="H84" s="14">
        <f t="shared" si="17"/>
        <v>-176.5</v>
      </c>
      <c r="I84" s="26" t="s">
        <v>204</v>
      </c>
      <c r="J84" s="27" t="s">
        <v>205</v>
      </c>
      <c r="K84" s="26">
        <v>-176.5</v>
      </c>
      <c r="L84" s="26" t="s">
        <v>187</v>
      </c>
      <c r="M84" s="27" t="s">
        <v>99</v>
      </c>
      <c r="N84" s="27"/>
      <c r="O84" s="28" t="s">
        <v>128</v>
      </c>
      <c r="P84" s="28" t="s">
        <v>129</v>
      </c>
    </row>
    <row r="85" spans="1:16" ht="12.75" customHeight="1" thickBot="1">
      <c r="A85" s="14" t="str">
        <f t="shared" si="12"/>
        <v> MVS 744 </v>
      </c>
      <c r="B85" s="6" t="str">
        <f t="shared" si="13"/>
        <v>I</v>
      </c>
      <c r="C85" s="14">
        <f t="shared" si="14"/>
        <v>35844</v>
      </c>
      <c r="D85" s="17" t="str">
        <f t="shared" si="15"/>
        <v>vis</v>
      </c>
      <c r="E85" s="25">
        <f>VLOOKUP(C85,Active!C$21:E$973,3,FALSE)</f>
        <v>-54.058835694343905</v>
      </c>
      <c r="F85" s="6" t="s">
        <v>59</v>
      </c>
      <c r="G85" s="17" t="str">
        <f t="shared" si="16"/>
        <v>35844</v>
      </c>
      <c r="H85" s="14">
        <f t="shared" si="17"/>
        <v>-173</v>
      </c>
      <c r="I85" s="26" t="s">
        <v>209</v>
      </c>
      <c r="J85" s="27" t="s">
        <v>210</v>
      </c>
      <c r="K85" s="26">
        <v>-173</v>
      </c>
      <c r="L85" s="26" t="s">
        <v>70</v>
      </c>
      <c r="M85" s="27" t="s">
        <v>65</v>
      </c>
      <c r="N85" s="27"/>
      <c r="O85" s="28" t="s">
        <v>66</v>
      </c>
      <c r="P85" s="28" t="s">
        <v>67</v>
      </c>
    </row>
    <row r="86" spans="1:16" ht="12.75" customHeight="1" thickBot="1">
      <c r="A86" s="14" t="str">
        <f t="shared" si="12"/>
        <v> MVS 744 </v>
      </c>
      <c r="B86" s="6" t="str">
        <f t="shared" si="13"/>
        <v>I</v>
      </c>
      <c r="C86" s="14">
        <f t="shared" si="14"/>
        <v>35942</v>
      </c>
      <c r="D86" s="17" t="str">
        <f t="shared" si="15"/>
        <v>vis</v>
      </c>
      <c r="E86" s="25">
        <f>VLOOKUP(C86,Active!C$21:E$973,3,FALSE)</f>
        <v>-53.045496846241335</v>
      </c>
      <c r="F86" s="6" t="s">
        <v>59</v>
      </c>
      <c r="G86" s="17" t="str">
        <f t="shared" si="16"/>
        <v>35942</v>
      </c>
      <c r="H86" s="14">
        <f t="shared" si="17"/>
        <v>-172</v>
      </c>
      <c r="I86" s="26" t="s">
        <v>211</v>
      </c>
      <c r="J86" s="27" t="s">
        <v>212</v>
      </c>
      <c r="K86" s="26">
        <v>-172</v>
      </c>
      <c r="L86" s="26" t="s">
        <v>122</v>
      </c>
      <c r="M86" s="27" t="s">
        <v>65</v>
      </c>
      <c r="N86" s="27"/>
      <c r="O86" s="28" t="s">
        <v>66</v>
      </c>
      <c r="P86" s="28" t="s">
        <v>67</v>
      </c>
    </row>
    <row r="87" spans="1:16" ht="12.75" customHeight="1" thickBot="1">
      <c r="A87" s="14" t="str">
        <f t="shared" si="12"/>
        <v> AN 288.91 </v>
      </c>
      <c r="B87" s="6" t="str">
        <f t="shared" si="13"/>
        <v>II</v>
      </c>
      <c r="C87" s="14">
        <f t="shared" si="14"/>
        <v>36183</v>
      </c>
      <c r="D87" s="17" t="str">
        <f t="shared" si="15"/>
        <v>vis</v>
      </c>
      <c r="E87" s="25">
        <f>VLOOKUP(C87,Active!C$21:E$973,3,FALSE)</f>
        <v>-50.553510495295207</v>
      </c>
      <c r="F87" s="6" t="s">
        <v>59</v>
      </c>
      <c r="G87" s="17" t="str">
        <f t="shared" si="16"/>
        <v>36183</v>
      </c>
      <c r="H87" s="14">
        <f t="shared" si="17"/>
        <v>-169.5</v>
      </c>
      <c r="I87" s="26" t="s">
        <v>213</v>
      </c>
      <c r="J87" s="27" t="s">
        <v>214</v>
      </c>
      <c r="K87" s="26">
        <v>-169.5</v>
      </c>
      <c r="L87" s="26" t="s">
        <v>215</v>
      </c>
      <c r="M87" s="27" t="s">
        <v>99</v>
      </c>
      <c r="N87" s="27"/>
      <c r="O87" s="28" t="s">
        <v>128</v>
      </c>
      <c r="P87" s="28" t="s">
        <v>129</v>
      </c>
    </row>
    <row r="88" spans="1:16" ht="12.75" customHeight="1" thickBot="1">
      <c r="A88" s="14" t="str">
        <f t="shared" si="12"/>
        <v> MVS 744 </v>
      </c>
      <c r="B88" s="6" t="str">
        <f t="shared" si="13"/>
        <v>I</v>
      </c>
      <c r="C88" s="14">
        <f t="shared" si="14"/>
        <v>36235</v>
      </c>
      <c r="D88" s="17" t="str">
        <f t="shared" si="15"/>
        <v>vis</v>
      </c>
      <c r="E88" s="25">
        <f>VLOOKUP(C88,Active!C$21:E$973,3,FALSE)</f>
        <v>-50.015820494261185</v>
      </c>
      <c r="F88" s="6" t="s">
        <v>59</v>
      </c>
      <c r="G88" s="17" t="str">
        <f t="shared" si="16"/>
        <v>36235</v>
      </c>
      <c r="H88" s="14">
        <f t="shared" si="17"/>
        <v>-169</v>
      </c>
      <c r="I88" s="26" t="s">
        <v>216</v>
      </c>
      <c r="J88" s="27" t="s">
        <v>217</v>
      </c>
      <c r="K88" s="26">
        <v>-169</v>
      </c>
      <c r="L88" s="26" t="s">
        <v>76</v>
      </c>
      <c r="M88" s="27" t="s">
        <v>65</v>
      </c>
      <c r="N88" s="27"/>
      <c r="O88" s="28" t="s">
        <v>66</v>
      </c>
      <c r="P88" s="28" t="s">
        <v>67</v>
      </c>
    </row>
    <row r="89" spans="1:16" ht="12.75" customHeight="1" thickBot="1">
      <c r="A89" s="14" t="str">
        <f t="shared" si="12"/>
        <v> AN 288.91 </v>
      </c>
      <c r="B89" s="6" t="str">
        <f t="shared" si="13"/>
        <v>II</v>
      </c>
      <c r="C89" s="14">
        <f t="shared" si="14"/>
        <v>36285</v>
      </c>
      <c r="D89" s="17" t="str">
        <f t="shared" si="15"/>
        <v>vis</v>
      </c>
      <c r="E89" s="25">
        <f>VLOOKUP(C89,Active!C$21:E$973,3,FALSE)</f>
        <v>-49.49881087788232</v>
      </c>
      <c r="F89" s="6" t="s">
        <v>59</v>
      </c>
      <c r="G89" s="17" t="str">
        <f t="shared" si="16"/>
        <v>36285</v>
      </c>
      <c r="H89" s="14">
        <f t="shared" si="17"/>
        <v>-168.5</v>
      </c>
      <c r="I89" s="26" t="s">
        <v>221</v>
      </c>
      <c r="J89" s="27" t="s">
        <v>222</v>
      </c>
      <c r="K89" s="26">
        <v>-168.5</v>
      </c>
      <c r="L89" s="26" t="s">
        <v>85</v>
      </c>
      <c r="M89" s="27" t="s">
        <v>99</v>
      </c>
      <c r="N89" s="27"/>
      <c r="O89" s="28" t="s">
        <v>128</v>
      </c>
      <c r="P89" s="28" t="s">
        <v>129</v>
      </c>
    </row>
    <row r="90" spans="1:16" ht="12.75" customHeight="1" thickBot="1">
      <c r="A90" s="14" t="str">
        <f t="shared" si="12"/>
        <v> MVS 744 </v>
      </c>
      <c r="B90" s="6" t="str">
        <f t="shared" si="13"/>
        <v>I</v>
      </c>
      <c r="C90" s="14">
        <f t="shared" si="14"/>
        <v>36332</v>
      </c>
      <c r="D90" s="17" t="str">
        <f t="shared" si="15"/>
        <v>vis</v>
      </c>
      <c r="E90" s="25">
        <f>VLOOKUP(C90,Active!C$21:E$973,3,FALSE)</f>
        <v>-49.01282183848619</v>
      </c>
      <c r="F90" s="6" t="s">
        <v>59</v>
      </c>
      <c r="G90" s="17" t="str">
        <f t="shared" si="16"/>
        <v>36332</v>
      </c>
      <c r="H90" s="14">
        <f t="shared" si="17"/>
        <v>-168</v>
      </c>
      <c r="I90" s="26" t="s">
        <v>223</v>
      </c>
      <c r="J90" s="27" t="s">
        <v>224</v>
      </c>
      <c r="K90" s="26">
        <v>-168</v>
      </c>
      <c r="L90" s="26" t="s">
        <v>76</v>
      </c>
      <c r="M90" s="27" t="s">
        <v>65</v>
      </c>
      <c r="N90" s="27"/>
      <c r="O90" s="28" t="s">
        <v>66</v>
      </c>
      <c r="P90" s="28" t="s">
        <v>67</v>
      </c>
    </row>
    <row r="91" spans="1:16" ht="12.75" customHeight="1" thickBot="1">
      <c r="A91" s="14" t="str">
        <f t="shared" si="12"/>
        <v> MVS 744 </v>
      </c>
      <c r="B91" s="6" t="str">
        <f t="shared" si="13"/>
        <v>I</v>
      </c>
      <c r="C91" s="14">
        <f t="shared" si="14"/>
        <v>36522</v>
      </c>
      <c r="D91" s="17" t="str">
        <f t="shared" si="15"/>
        <v>vis</v>
      </c>
      <c r="E91" s="25">
        <f>VLOOKUP(C91,Active!C$21:E$973,3,FALSE)</f>
        <v>-47.048185296246501</v>
      </c>
      <c r="F91" s="6" t="s">
        <v>59</v>
      </c>
      <c r="G91" s="17" t="str">
        <f t="shared" si="16"/>
        <v>36522</v>
      </c>
      <c r="H91" s="14">
        <f t="shared" si="17"/>
        <v>-166</v>
      </c>
      <c r="I91" s="26" t="s">
        <v>225</v>
      </c>
      <c r="J91" s="27" t="s">
        <v>226</v>
      </c>
      <c r="K91" s="26">
        <v>-166</v>
      </c>
      <c r="L91" s="26" t="s">
        <v>122</v>
      </c>
      <c r="M91" s="27" t="s">
        <v>65</v>
      </c>
      <c r="N91" s="27"/>
      <c r="O91" s="28" t="s">
        <v>66</v>
      </c>
      <c r="P91" s="28" t="s">
        <v>67</v>
      </c>
    </row>
    <row r="92" spans="1:16" ht="12.75" customHeight="1" thickBot="1">
      <c r="A92" s="14" t="str">
        <f t="shared" si="12"/>
        <v> MVS 744 </v>
      </c>
      <c r="B92" s="6" t="str">
        <f t="shared" si="13"/>
        <v>I</v>
      </c>
      <c r="C92" s="14">
        <f t="shared" si="14"/>
        <v>36620</v>
      </c>
      <c r="D92" s="17" t="str">
        <f t="shared" si="15"/>
        <v>vis</v>
      </c>
      <c r="E92" s="25">
        <f>VLOOKUP(C92,Active!C$21:E$973,3,FALSE)</f>
        <v>-46.034846448143924</v>
      </c>
      <c r="F92" s="6" t="s">
        <v>59</v>
      </c>
      <c r="G92" s="17" t="str">
        <f t="shared" si="16"/>
        <v>36620</v>
      </c>
      <c r="H92" s="14">
        <f t="shared" si="17"/>
        <v>-165</v>
      </c>
      <c r="I92" s="26" t="s">
        <v>227</v>
      </c>
      <c r="J92" s="27" t="s">
        <v>228</v>
      </c>
      <c r="K92" s="26">
        <v>-165</v>
      </c>
      <c r="L92" s="26" t="s">
        <v>125</v>
      </c>
      <c r="M92" s="27" t="s">
        <v>65</v>
      </c>
      <c r="N92" s="27"/>
      <c r="O92" s="28" t="s">
        <v>66</v>
      </c>
      <c r="P92" s="28" t="s">
        <v>67</v>
      </c>
    </row>
    <row r="93" spans="1:16" ht="12.75" customHeight="1" thickBot="1">
      <c r="A93" s="14" t="str">
        <f t="shared" si="12"/>
        <v> AN 288.91 </v>
      </c>
      <c r="B93" s="6" t="str">
        <f t="shared" si="13"/>
        <v>II</v>
      </c>
      <c r="C93" s="14">
        <f t="shared" si="14"/>
        <v>36672</v>
      </c>
      <c r="D93" s="17" t="str">
        <f t="shared" si="15"/>
        <v>vis</v>
      </c>
      <c r="E93" s="25">
        <f>VLOOKUP(C93,Active!C$21:E$973,3,FALSE)</f>
        <v>-45.497156447109909</v>
      </c>
      <c r="F93" s="6" t="str">
        <f>LEFT(M93,1)</f>
        <v>V</v>
      </c>
      <c r="G93" s="17" t="str">
        <f t="shared" si="16"/>
        <v>36672</v>
      </c>
      <c r="H93" s="14">
        <f t="shared" si="17"/>
        <v>-164.5</v>
      </c>
      <c r="I93" s="26" t="s">
        <v>232</v>
      </c>
      <c r="J93" s="27" t="s">
        <v>233</v>
      </c>
      <c r="K93" s="26">
        <v>-164.5</v>
      </c>
      <c r="L93" s="26" t="s">
        <v>115</v>
      </c>
      <c r="M93" s="27" t="s">
        <v>99</v>
      </c>
      <c r="N93" s="27"/>
      <c r="O93" s="28" t="s">
        <v>128</v>
      </c>
      <c r="P93" s="28" t="s">
        <v>129</v>
      </c>
    </row>
    <row r="94" spans="1:16" ht="12.75" customHeight="1" thickBot="1">
      <c r="A94" s="14" t="str">
        <f t="shared" si="12"/>
        <v> MVS 744 </v>
      </c>
      <c r="B94" s="6" t="str">
        <f t="shared" si="13"/>
        <v>I</v>
      </c>
      <c r="C94" s="14">
        <f t="shared" si="14"/>
        <v>36910</v>
      </c>
      <c r="D94" s="17" t="str">
        <f t="shared" si="15"/>
        <v>pg</v>
      </c>
      <c r="E94" s="25">
        <f>VLOOKUP(C94,Active!C$21:E$973,3,FALSE)</f>
        <v>-43.036190673146514</v>
      </c>
      <c r="F94" s="6" t="str">
        <f>LEFT(M94,1)</f>
        <v>P</v>
      </c>
      <c r="G94" s="17" t="str">
        <f t="shared" si="16"/>
        <v>36910</v>
      </c>
      <c r="H94" s="14">
        <f t="shared" si="17"/>
        <v>-162</v>
      </c>
      <c r="I94" s="26" t="s">
        <v>234</v>
      </c>
      <c r="J94" s="27" t="s">
        <v>235</v>
      </c>
      <c r="K94" s="26">
        <v>-162</v>
      </c>
      <c r="L94" s="26" t="s">
        <v>125</v>
      </c>
      <c r="M94" s="27" t="s">
        <v>65</v>
      </c>
      <c r="N94" s="27"/>
      <c r="O94" s="28" t="s">
        <v>66</v>
      </c>
      <c r="P94" s="28" t="s">
        <v>67</v>
      </c>
    </row>
    <row r="95" spans="1:16" ht="12.75" customHeight="1" thickBot="1">
      <c r="A95" s="14" t="str">
        <f t="shared" si="12"/>
        <v> MVS 744 </v>
      </c>
      <c r="B95" s="6" t="str">
        <f t="shared" si="13"/>
        <v>I</v>
      </c>
      <c r="C95" s="14">
        <f t="shared" si="14"/>
        <v>37008</v>
      </c>
      <c r="D95" s="17" t="str">
        <f t="shared" si="15"/>
        <v>pg</v>
      </c>
      <c r="E95" s="25">
        <f>VLOOKUP(C95,Active!C$21:E$973,3,FALSE)</f>
        <v>-42.022851825043936</v>
      </c>
      <c r="F95" s="6" t="str">
        <f>LEFT(M95,1)</f>
        <v>P</v>
      </c>
      <c r="G95" s="17" t="str">
        <f t="shared" si="16"/>
        <v>37008</v>
      </c>
      <c r="H95" s="14">
        <f t="shared" si="17"/>
        <v>-161</v>
      </c>
      <c r="I95" s="26" t="s">
        <v>239</v>
      </c>
      <c r="J95" s="27" t="s">
        <v>240</v>
      </c>
      <c r="K95" s="26">
        <v>-161</v>
      </c>
      <c r="L95" s="26" t="s">
        <v>94</v>
      </c>
      <c r="M95" s="27" t="s">
        <v>65</v>
      </c>
      <c r="N95" s="27"/>
      <c r="O95" s="28" t="s">
        <v>66</v>
      </c>
      <c r="P95" s="28" t="s">
        <v>67</v>
      </c>
    </row>
    <row r="96" spans="1:16" ht="12.75" customHeight="1" thickBot="1">
      <c r="A96" s="14" t="str">
        <f t="shared" si="12"/>
        <v> MVS 744 </v>
      </c>
      <c r="B96" s="6" t="str">
        <f t="shared" si="13"/>
        <v>I</v>
      </c>
      <c r="C96" s="14">
        <f t="shared" si="14"/>
        <v>37297</v>
      </c>
      <c r="D96" s="17" t="str">
        <f t="shared" si="15"/>
        <v>vis</v>
      </c>
      <c r="E96" s="25">
        <f>VLOOKUP(C96,Active!C$21:E$973,3,FALSE)</f>
        <v>-39.034536242374095</v>
      </c>
      <c r="F96" s="6" t="s">
        <v>59</v>
      </c>
      <c r="G96" s="17" t="str">
        <f t="shared" si="16"/>
        <v>37297</v>
      </c>
      <c r="H96" s="14">
        <f t="shared" si="17"/>
        <v>-158</v>
      </c>
      <c r="I96" s="26" t="s">
        <v>241</v>
      </c>
      <c r="J96" s="27" t="s">
        <v>242</v>
      </c>
      <c r="K96" s="26">
        <v>-158</v>
      </c>
      <c r="L96" s="26" t="s">
        <v>125</v>
      </c>
      <c r="M96" s="27" t="s">
        <v>65</v>
      </c>
      <c r="N96" s="27"/>
      <c r="O96" s="28" t="s">
        <v>66</v>
      </c>
      <c r="P96" s="28" t="s">
        <v>67</v>
      </c>
    </row>
    <row r="97" spans="1:16" ht="12.75" customHeight="1" thickBot="1">
      <c r="A97" s="14" t="str">
        <f t="shared" si="12"/>
        <v> AN 288.91 </v>
      </c>
      <c r="B97" s="6" t="str">
        <f t="shared" si="13"/>
        <v>II</v>
      </c>
      <c r="C97" s="14">
        <f t="shared" si="14"/>
        <v>37336.5</v>
      </c>
      <c r="D97" s="17" t="str">
        <f t="shared" si="15"/>
        <v>vis</v>
      </c>
      <c r="E97" s="25">
        <f>VLOOKUP(C97,Active!C$21:E$973,3,FALSE)</f>
        <v>-38.626098645434794</v>
      </c>
      <c r="F97" s="6" t="s">
        <v>59</v>
      </c>
      <c r="G97" s="17" t="str">
        <f t="shared" si="16"/>
        <v>37336.5</v>
      </c>
      <c r="H97" s="14">
        <f t="shared" si="17"/>
        <v>-157.5</v>
      </c>
      <c r="I97" s="26" t="s">
        <v>243</v>
      </c>
      <c r="J97" s="27" t="s">
        <v>244</v>
      </c>
      <c r="K97" s="26">
        <v>-157.5</v>
      </c>
      <c r="L97" s="26" t="s">
        <v>245</v>
      </c>
      <c r="M97" s="27" t="s">
        <v>99</v>
      </c>
      <c r="N97" s="27"/>
      <c r="O97" s="28" t="s">
        <v>128</v>
      </c>
      <c r="P97" s="28" t="s">
        <v>129</v>
      </c>
    </row>
    <row r="98" spans="1:16" ht="12.75" customHeight="1" thickBot="1">
      <c r="A98" s="14" t="str">
        <f t="shared" si="12"/>
        <v> MVS 744 </v>
      </c>
      <c r="B98" s="6" t="str">
        <f t="shared" si="13"/>
        <v>I</v>
      </c>
      <c r="C98" s="14">
        <f t="shared" si="14"/>
        <v>37394</v>
      </c>
      <c r="D98" s="17" t="str">
        <f t="shared" si="15"/>
        <v>vis</v>
      </c>
      <c r="E98" s="25">
        <f>VLOOKUP(C98,Active!C$21:E$973,3,FALSE)</f>
        <v>-38.0315375865991</v>
      </c>
      <c r="F98" s="6" t="s">
        <v>59</v>
      </c>
      <c r="G98" s="17" t="str">
        <f t="shared" si="16"/>
        <v>37394</v>
      </c>
      <c r="H98" s="14">
        <f t="shared" si="17"/>
        <v>-157</v>
      </c>
      <c r="I98" s="26" t="s">
        <v>248</v>
      </c>
      <c r="J98" s="27" t="s">
        <v>249</v>
      </c>
      <c r="K98" s="26">
        <v>-157</v>
      </c>
      <c r="L98" s="26" t="s">
        <v>125</v>
      </c>
      <c r="M98" s="27" t="s">
        <v>65</v>
      </c>
      <c r="N98" s="27"/>
      <c r="O98" s="28" t="s">
        <v>66</v>
      </c>
      <c r="P98" s="28" t="s">
        <v>67</v>
      </c>
    </row>
    <row r="99" spans="1:16" ht="12.75" customHeight="1" thickBot="1">
      <c r="A99" s="14" t="str">
        <f t="shared" si="12"/>
        <v> MVS 744 </v>
      </c>
      <c r="B99" s="6" t="str">
        <f t="shared" si="13"/>
        <v>I</v>
      </c>
      <c r="C99" s="14">
        <f t="shared" si="14"/>
        <v>37685</v>
      </c>
      <c r="D99" s="17" t="str">
        <f t="shared" si="15"/>
        <v>vis</v>
      </c>
      <c r="E99" s="25">
        <f>VLOOKUP(C99,Active!C$21:E$973,3,FALSE)</f>
        <v>-35.022541619274108</v>
      </c>
      <c r="F99" s="6" t="s">
        <v>59</v>
      </c>
      <c r="G99" s="17" t="str">
        <f t="shared" si="16"/>
        <v>37685</v>
      </c>
      <c r="H99" s="14">
        <f t="shared" si="17"/>
        <v>-154</v>
      </c>
      <c r="I99" s="26" t="s">
        <v>250</v>
      </c>
      <c r="J99" s="27" t="s">
        <v>251</v>
      </c>
      <c r="K99" s="26">
        <v>-154</v>
      </c>
      <c r="L99" s="26" t="s">
        <v>94</v>
      </c>
      <c r="M99" s="27" t="s">
        <v>65</v>
      </c>
      <c r="N99" s="27"/>
      <c r="O99" s="28" t="s">
        <v>66</v>
      </c>
      <c r="P99" s="28" t="s">
        <v>67</v>
      </c>
    </row>
    <row r="100" spans="1:16" ht="12.75" customHeight="1" thickBot="1">
      <c r="A100" s="14" t="str">
        <f t="shared" si="12"/>
        <v> AN 288.91 </v>
      </c>
      <c r="B100" s="6" t="str">
        <f t="shared" si="13"/>
        <v>II</v>
      </c>
      <c r="C100" s="14">
        <f t="shared" si="14"/>
        <v>37741.5</v>
      </c>
      <c r="D100" s="17" t="str">
        <f t="shared" si="15"/>
        <v>vis</v>
      </c>
      <c r="E100" s="25">
        <f>VLOOKUP(C100,Active!C$21:E$973,3,FALSE)</f>
        <v>-34.438320752765989</v>
      </c>
      <c r="F100" s="6" t="s">
        <v>59</v>
      </c>
      <c r="G100" s="17" t="str">
        <f t="shared" si="16"/>
        <v>37741.5</v>
      </c>
      <c r="H100" s="14">
        <f t="shared" si="17"/>
        <v>-153.5</v>
      </c>
      <c r="I100" s="26" t="s">
        <v>255</v>
      </c>
      <c r="J100" s="27" t="s">
        <v>256</v>
      </c>
      <c r="K100" s="26">
        <v>-153.5</v>
      </c>
      <c r="L100" s="26" t="s">
        <v>257</v>
      </c>
      <c r="M100" s="27" t="s">
        <v>99</v>
      </c>
      <c r="N100" s="27"/>
      <c r="O100" s="28" t="s">
        <v>128</v>
      </c>
      <c r="P100" s="28" t="s">
        <v>129</v>
      </c>
    </row>
    <row r="101" spans="1:16" ht="12.75" customHeight="1" thickBot="1">
      <c r="A101" s="14" t="str">
        <f t="shared" si="12"/>
        <v> MVS 744 </v>
      </c>
      <c r="B101" s="6" t="str">
        <f t="shared" si="13"/>
        <v>I</v>
      </c>
      <c r="C101" s="14">
        <f t="shared" si="14"/>
        <v>37782</v>
      </c>
      <c r="D101" s="17" t="str">
        <f t="shared" si="15"/>
        <v>vis</v>
      </c>
      <c r="E101" s="25">
        <f>VLOOKUP(C101,Active!C$21:E$973,3,FALSE)</f>
        <v>-34.019542963499113</v>
      </c>
      <c r="F101" s="6" t="s">
        <v>59</v>
      </c>
      <c r="G101" s="17" t="str">
        <f t="shared" si="16"/>
        <v>37782</v>
      </c>
      <c r="H101" s="14">
        <f t="shared" si="17"/>
        <v>-153</v>
      </c>
      <c r="I101" s="26" t="s">
        <v>258</v>
      </c>
      <c r="J101" s="27" t="s">
        <v>259</v>
      </c>
      <c r="K101" s="26">
        <v>-153</v>
      </c>
      <c r="L101" s="26" t="s">
        <v>76</v>
      </c>
      <c r="M101" s="27" t="s">
        <v>65</v>
      </c>
      <c r="N101" s="27"/>
      <c r="O101" s="28" t="s">
        <v>66</v>
      </c>
      <c r="P101" s="28" t="s">
        <v>67</v>
      </c>
    </row>
    <row r="102" spans="1:16" ht="12.75" customHeight="1" thickBot="1">
      <c r="A102" s="14" t="str">
        <f t="shared" si="12"/>
        <v> MVS 744 </v>
      </c>
      <c r="B102" s="6" t="str">
        <f t="shared" si="13"/>
        <v>I</v>
      </c>
      <c r="C102" s="14">
        <f t="shared" si="14"/>
        <v>37976</v>
      </c>
      <c r="D102" s="17" t="str">
        <f t="shared" si="15"/>
        <v>vis</v>
      </c>
      <c r="E102" s="25">
        <f>VLOOKUP(C102,Active!C$21:E$973,3,FALSE)</f>
        <v>-32.013545651949116</v>
      </c>
      <c r="F102" s="6" t="s">
        <v>59</v>
      </c>
      <c r="G102" s="17" t="str">
        <f t="shared" si="16"/>
        <v>37976</v>
      </c>
      <c r="H102" s="14">
        <f t="shared" si="17"/>
        <v>-151</v>
      </c>
      <c r="I102" s="26" t="s">
        <v>263</v>
      </c>
      <c r="J102" s="27" t="s">
        <v>264</v>
      </c>
      <c r="K102" s="26">
        <v>-151</v>
      </c>
      <c r="L102" s="26" t="s">
        <v>76</v>
      </c>
      <c r="M102" s="27" t="s">
        <v>65</v>
      </c>
      <c r="N102" s="27"/>
      <c r="O102" s="28" t="s">
        <v>66</v>
      </c>
      <c r="P102" s="28" t="s">
        <v>67</v>
      </c>
    </row>
    <row r="103" spans="1:16" ht="12.75" customHeight="1" thickBot="1">
      <c r="A103" s="14" t="str">
        <f t="shared" si="12"/>
        <v> AN 288.91 </v>
      </c>
      <c r="B103" s="6" t="str">
        <f t="shared" si="13"/>
        <v>II</v>
      </c>
      <c r="C103" s="14">
        <f t="shared" si="14"/>
        <v>38027.5</v>
      </c>
      <c r="D103" s="17" t="str">
        <f t="shared" si="15"/>
        <v>vis</v>
      </c>
      <c r="E103" s="25">
        <f>VLOOKUP(C103,Active!C$21:E$973,3,FALSE)</f>
        <v>-31.481025747078885</v>
      </c>
      <c r="F103" s="6" t="s">
        <v>59</v>
      </c>
      <c r="G103" s="17" t="str">
        <f t="shared" si="16"/>
        <v>38027.5</v>
      </c>
      <c r="H103" s="14">
        <f t="shared" si="17"/>
        <v>-150.5</v>
      </c>
      <c r="I103" s="26" t="s">
        <v>265</v>
      </c>
      <c r="J103" s="27" t="s">
        <v>266</v>
      </c>
      <c r="K103" s="26">
        <v>-150.5</v>
      </c>
      <c r="L103" s="26" t="s">
        <v>267</v>
      </c>
      <c r="M103" s="27" t="s">
        <v>99</v>
      </c>
      <c r="N103" s="27"/>
      <c r="O103" s="28" t="s">
        <v>128</v>
      </c>
      <c r="P103" s="28" t="s">
        <v>129</v>
      </c>
    </row>
    <row r="104" spans="1:16" ht="12.75" customHeight="1" thickBot="1">
      <c r="A104" s="14" t="str">
        <f t="shared" si="12"/>
        <v> AN 288.91 </v>
      </c>
      <c r="B104" s="6" t="str">
        <f t="shared" si="13"/>
        <v>I</v>
      </c>
      <c r="C104" s="14">
        <f t="shared" si="14"/>
        <v>38079</v>
      </c>
      <c r="D104" s="17" t="str">
        <f t="shared" si="15"/>
        <v>vis</v>
      </c>
      <c r="E104" s="25">
        <f>VLOOKUP(C104,Active!C$21:E$973,3,FALSE)</f>
        <v>-30.948505842208654</v>
      </c>
      <c r="F104" s="6" t="s">
        <v>59</v>
      </c>
      <c r="G104" s="17" t="str">
        <f t="shared" si="16"/>
        <v>38079.0</v>
      </c>
      <c r="H104" s="14">
        <f t="shared" si="17"/>
        <v>-150</v>
      </c>
      <c r="I104" s="26" t="s">
        <v>268</v>
      </c>
      <c r="J104" s="27" t="s">
        <v>269</v>
      </c>
      <c r="K104" s="26">
        <v>-150</v>
      </c>
      <c r="L104" s="26" t="s">
        <v>270</v>
      </c>
      <c r="M104" s="27" t="s">
        <v>99</v>
      </c>
      <c r="N104" s="27"/>
      <c r="O104" s="28" t="s">
        <v>128</v>
      </c>
      <c r="P104" s="28" t="s">
        <v>129</v>
      </c>
    </row>
    <row r="105" spans="1:16" ht="12.75" customHeight="1" thickBot="1">
      <c r="A105" s="14" t="str">
        <f t="shared" si="12"/>
        <v> AN 288.91 </v>
      </c>
      <c r="B105" s="6" t="str">
        <f t="shared" si="13"/>
        <v>II</v>
      </c>
      <c r="C105" s="14">
        <f t="shared" si="14"/>
        <v>38122.5</v>
      </c>
      <c r="D105" s="17" t="str">
        <f t="shared" si="15"/>
        <v>vis</v>
      </c>
      <c r="E105" s="25">
        <f>VLOOKUP(C105,Active!C$21:E$973,3,FALSE)</f>
        <v>-30.498707475959044</v>
      </c>
      <c r="F105" s="6" t="s">
        <v>59</v>
      </c>
      <c r="G105" s="17" t="str">
        <f t="shared" si="16"/>
        <v>38122.5</v>
      </c>
      <c r="H105" s="14">
        <f t="shared" si="17"/>
        <v>-149.5</v>
      </c>
      <c r="I105" s="26" t="s">
        <v>271</v>
      </c>
      <c r="J105" s="27" t="s">
        <v>272</v>
      </c>
      <c r="K105" s="26">
        <v>-149.5</v>
      </c>
      <c r="L105" s="26" t="s">
        <v>208</v>
      </c>
      <c r="M105" s="27" t="s">
        <v>99</v>
      </c>
      <c r="N105" s="27"/>
      <c r="O105" s="28" t="s">
        <v>128</v>
      </c>
      <c r="P105" s="28" t="s">
        <v>129</v>
      </c>
    </row>
    <row r="106" spans="1:16" ht="12.75" customHeight="1" thickBot="1">
      <c r="A106" s="14" t="str">
        <f t="shared" si="12"/>
        <v> AN 288.91 </v>
      </c>
      <c r="B106" s="6" t="str">
        <f t="shared" si="13"/>
        <v>II</v>
      </c>
      <c r="C106" s="14">
        <f t="shared" si="14"/>
        <v>38416.5</v>
      </c>
      <c r="D106" s="17" t="str">
        <f t="shared" si="15"/>
        <v>vis</v>
      </c>
      <c r="E106" s="25">
        <f>VLOOKUP(C106,Active!C$21:E$973,3,FALSE)</f>
        <v>-27.458690931651319</v>
      </c>
      <c r="F106" s="6" t="s">
        <v>59</v>
      </c>
      <c r="G106" s="17" t="str">
        <f t="shared" si="16"/>
        <v>38416.5</v>
      </c>
      <c r="H106" s="14">
        <f t="shared" si="17"/>
        <v>-146.5</v>
      </c>
      <c r="I106" s="26" t="s">
        <v>275</v>
      </c>
      <c r="J106" s="27" t="s">
        <v>276</v>
      </c>
      <c r="K106" s="26">
        <v>-146.5</v>
      </c>
      <c r="L106" s="26" t="s">
        <v>277</v>
      </c>
      <c r="M106" s="27" t="s">
        <v>99</v>
      </c>
      <c r="N106" s="27"/>
      <c r="O106" s="28" t="s">
        <v>128</v>
      </c>
      <c r="P106" s="28" t="s">
        <v>129</v>
      </c>
    </row>
    <row r="107" spans="1:16" ht="12.75" customHeight="1" thickBot="1">
      <c r="A107" s="14" t="str">
        <f t="shared" ref="A107:A112" si="18">P107</f>
        <v> AA 36.377 </v>
      </c>
      <c r="B107" s="6" t="str">
        <f t="shared" ref="B107:B112" si="19">IF(H107=INT(H107),"I","II")</f>
        <v>I</v>
      </c>
      <c r="C107" s="14">
        <f t="shared" ref="C107:C112" si="20">1*G107</f>
        <v>44645.13</v>
      </c>
      <c r="D107" s="17" t="str">
        <f t="shared" ref="D107:D112" si="21">VLOOKUP(F107,I$1:J$5,2,FALSE)</f>
        <v>vis</v>
      </c>
      <c r="E107" s="25">
        <f>VLOOKUP(C107,Active!C$21:E$973,3,FALSE)</f>
        <v>36.946541205666414</v>
      </c>
      <c r="F107" s="6" t="s">
        <v>59</v>
      </c>
      <c r="G107" s="17" t="str">
        <f t="shared" ref="G107:G112" si="22">MID(I107,3,LEN(I107)-3)</f>
        <v>44645.13</v>
      </c>
      <c r="H107" s="14">
        <f t="shared" ref="H107:H112" si="23">1*K107</f>
        <v>-82</v>
      </c>
      <c r="I107" s="26" t="s">
        <v>286</v>
      </c>
      <c r="J107" s="27" t="s">
        <v>287</v>
      </c>
      <c r="K107" s="26">
        <v>-82</v>
      </c>
      <c r="L107" s="26" t="s">
        <v>288</v>
      </c>
      <c r="M107" s="27" t="s">
        <v>289</v>
      </c>
      <c r="N107" s="27" t="s">
        <v>290</v>
      </c>
      <c r="O107" s="28" t="s">
        <v>291</v>
      </c>
      <c r="P107" s="28" t="s">
        <v>292</v>
      </c>
    </row>
    <row r="108" spans="1:16" ht="12.75" customHeight="1" thickBot="1">
      <c r="A108" s="14" t="str">
        <f t="shared" si="18"/>
        <v> AA 36.377 </v>
      </c>
      <c r="B108" s="6" t="str">
        <f t="shared" si="19"/>
        <v>I</v>
      </c>
      <c r="C108" s="14">
        <f t="shared" si="20"/>
        <v>45031.5</v>
      </c>
      <c r="D108" s="17" t="str">
        <f t="shared" si="21"/>
        <v>vis</v>
      </c>
      <c r="E108" s="25">
        <f>VLOOKUP(C108,Active!C$21:E$973,3,FALSE)</f>
        <v>40.941681315272476</v>
      </c>
      <c r="F108" s="6" t="s">
        <v>59</v>
      </c>
      <c r="G108" s="17" t="str">
        <f t="shared" si="22"/>
        <v>45031.50</v>
      </c>
      <c r="H108" s="14">
        <f t="shared" si="23"/>
        <v>-78</v>
      </c>
      <c r="I108" s="26" t="s">
        <v>293</v>
      </c>
      <c r="J108" s="27" t="s">
        <v>294</v>
      </c>
      <c r="K108" s="26">
        <v>-78</v>
      </c>
      <c r="L108" s="26" t="s">
        <v>295</v>
      </c>
      <c r="M108" s="27" t="s">
        <v>289</v>
      </c>
      <c r="N108" s="27" t="s">
        <v>290</v>
      </c>
      <c r="O108" s="28" t="s">
        <v>291</v>
      </c>
      <c r="P108" s="28" t="s">
        <v>292</v>
      </c>
    </row>
    <row r="109" spans="1:16" ht="12.75" customHeight="1" thickBot="1">
      <c r="A109" s="14" t="str">
        <f t="shared" si="18"/>
        <v>BAVM 122 </v>
      </c>
      <c r="B109" s="6" t="str">
        <f t="shared" si="19"/>
        <v>I</v>
      </c>
      <c r="C109" s="14">
        <f t="shared" si="20"/>
        <v>50157</v>
      </c>
      <c r="D109" s="17" t="str">
        <f t="shared" si="21"/>
        <v>vis</v>
      </c>
      <c r="E109" s="25">
        <f>VLOOKUP(C109,Active!C$21:E$973,3,FALSE)</f>
        <v>93.940337090269892</v>
      </c>
      <c r="F109" s="6" t="s">
        <v>59</v>
      </c>
      <c r="G109" s="17" t="str">
        <f t="shared" si="22"/>
        <v>50157.00</v>
      </c>
      <c r="H109" s="14">
        <f t="shared" si="23"/>
        <v>-25</v>
      </c>
      <c r="I109" s="26" t="s">
        <v>325</v>
      </c>
      <c r="J109" s="27" t="s">
        <v>326</v>
      </c>
      <c r="K109" s="26">
        <v>-25</v>
      </c>
      <c r="L109" s="26" t="s">
        <v>327</v>
      </c>
      <c r="M109" s="27" t="s">
        <v>99</v>
      </c>
      <c r="N109" s="27"/>
      <c r="O109" s="28" t="s">
        <v>328</v>
      </c>
      <c r="P109" s="29" t="s">
        <v>329</v>
      </c>
    </row>
    <row r="110" spans="1:16" ht="12.75" customHeight="1" thickBot="1">
      <c r="A110" s="14" t="str">
        <f t="shared" si="18"/>
        <v>BAVM 122 </v>
      </c>
      <c r="B110" s="6" t="str">
        <f t="shared" si="19"/>
        <v>I</v>
      </c>
      <c r="C110" s="14">
        <f t="shared" si="20"/>
        <v>51218.61</v>
      </c>
      <c r="D110" s="17" t="str">
        <f t="shared" si="21"/>
        <v>vis</v>
      </c>
      <c r="E110" s="25">
        <f>VLOOKUP(C110,Active!C$21:E$973,3,FALSE)</f>
        <v>104.91758866714923</v>
      </c>
      <c r="F110" s="6" t="s">
        <v>59</v>
      </c>
      <c r="G110" s="17" t="str">
        <f t="shared" si="22"/>
        <v>51218.61</v>
      </c>
      <c r="H110" s="14">
        <f t="shared" si="23"/>
        <v>-14</v>
      </c>
      <c r="I110" s="26" t="s">
        <v>330</v>
      </c>
      <c r="J110" s="27" t="s">
        <v>331</v>
      </c>
      <c r="K110" s="26">
        <v>-14</v>
      </c>
      <c r="L110" s="26" t="s">
        <v>332</v>
      </c>
      <c r="M110" s="27" t="s">
        <v>99</v>
      </c>
      <c r="N110" s="27"/>
      <c r="O110" s="28" t="s">
        <v>333</v>
      </c>
      <c r="P110" s="29" t="s">
        <v>329</v>
      </c>
    </row>
    <row r="111" spans="1:16" ht="12.75" customHeight="1" thickBot="1">
      <c r="A111" s="14" t="str">
        <f t="shared" si="18"/>
        <v>BAVM 154 </v>
      </c>
      <c r="B111" s="6" t="str">
        <f t="shared" si="19"/>
        <v>II</v>
      </c>
      <c r="C111" s="14">
        <f t="shared" si="20"/>
        <v>52332.53</v>
      </c>
      <c r="D111" s="17" t="str">
        <f t="shared" si="21"/>
        <v>vis</v>
      </c>
      <c r="E111" s="25">
        <f>VLOOKUP(C111,Active!C$21:E$973,3,FALSE)</f>
        <v>116.43573570468412</v>
      </c>
      <c r="F111" s="6" t="s">
        <v>59</v>
      </c>
      <c r="G111" s="17" t="str">
        <f t="shared" si="22"/>
        <v>52332.53</v>
      </c>
      <c r="H111" s="14">
        <f t="shared" si="23"/>
        <v>-2.5</v>
      </c>
      <c r="I111" s="26" t="s">
        <v>334</v>
      </c>
      <c r="J111" s="27" t="s">
        <v>335</v>
      </c>
      <c r="K111" s="26">
        <v>-2.5</v>
      </c>
      <c r="L111" s="26" t="s">
        <v>336</v>
      </c>
      <c r="M111" s="27" t="s">
        <v>99</v>
      </c>
      <c r="N111" s="27"/>
      <c r="O111" s="28" t="s">
        <v>333</v>
      </c>
      <c r="P111" s="29" t="s">
        <v>337</v>
      </c>
    </row>
    <row r="112" spans="1:16" ht="12.75" customHeight="1" thickBot="1">
      <c r="A112" s="14" t="str">
        <f t="shared" si="18"/>
        <v>BAVM 192 </v>
      </c>
      <c r="B112" s="6" t="str">
        <f t="shared" si="19"/>
        <v>I</v>
      </c>
      <c r="C112" s="14">
        <f t="shared" si="20"/>
        <v>53443.3</v>
      </c>
      <c r="D112" s="17" t="str">
        <f t="shared" si="21"/>
        <v>vis</v>
      </c>
      <c r="E112" s="25">
        <f>VLOOKUP(C112,Active!C$21:E$973,3,FALSE)</f>
        <v>127.92131113638719</v>
      </c>
      <c r="F112" s="6" t="s">
        <v>59</v>
      </c>
      <c r="G112" s="17" t="str">
        <f t="shared" si="22"/>
        <v>53443.3</v>
      </c>
      <c r="H112" s="14">
        <f t="shared" si="23"/>
        <v>9</v>
      </c>
      <c r="I112" s="26" t="s">
        <v>338</v>
      </c>
      <c r="J112" s="27" t="s">
        <v>339</v>
      </c>
      <c r="K112" s="26">
        <v>9</v>
      </c>
      <c r="L112" s="26" t="s">
        <v>238</v>
      </c>
      <c r="M112" s="27" t="s">
        <v>99</v>
      </c>
      <c r="N112" s="27"/>
      <c r="O112" s="28" t="s">
        <v>333</v>
      </c>
      <c r="P112" s="29" t="s">
        <v>340</v>
      </c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</sheetData>
  <phoneticPr fontId="7" type="noConversion"/>
  <hyperlinks>
    <hyperlink ref="P33" r:id="rId1" display="http://www.bav-astro.de/sfs/BAVM_link.php?BAVMnr=93"/>
    <hyperlink ref="P34" r:id="rId2" display="http://www.bav-astro.de/sfs/BAVM_link.php?BAVMnr=93"/>
    <hyperlink ref="P109" r:id="rId3" display="http://www.bav-astro.de/sfs/BAVM_link.php?BAVMnr=122"/>
    <hyperlink ref="P110" r:id="rId4" display="http://www.bav-astro.de/sfs/BAVM_link.php?BAVMnr=122"/>
    <hyperlink ref="P111" r:id="rId5" display="http://www.bav-astro.de/sfs/BAVM_link.php?BAVMnr=154"/>
    <hyperlink ref="P112" r:id="rId6" display="http://www.bav-astro.de/sfs/BAVM_link.php?BAVMnr=1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2024-01-29T04:39:31Z</dcterms:modified>
</cp:coreProperties>
</file>