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D124CB8-12B9-4722-8812-30879AC519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1" i="1"/>
  <c r="F21" i="1" s="1"/>
  <c r="G21" i="1" s="1"/>
  <c r="I21" i="1" s="1"/>
  <c r="Q23" i="1"/>
  <c r="Q22" i="1"/>
  <c r="F16" i="1"/>
  <c r="F17" i="1" s="1"/>
  <c r="C17" i="1"/>
  <c r="Q21" i="1"/>
  <c r="E22" i="1"/>
  <c r="F22" i="1"/>
  <c r="G22" i="1" s="1"/>
  <c r="K22" i="1" s="1"/>
  <c r="E23" i="1"/>
  <c r="F23" i="1" s="1"/>
  <c r="G23" i="1" s="1"/>
  <c r="K23" i="1" s="1"/>
  <c r="C12" i="1"/>
  <c r="C11" i="1"/>
  <c r="O21" i="1" l="1"/>
  <c r="C15" i="1"/>
  <c r="F18" i="1" s="1"/>
  <c r="O23" i="1"/>
  <c r="O22" i="1"/>
  <c r="C16" i="1"/>
  <c r="D18" i="1" s="1"/>
  <c r="C18" i="1" l="1"/>
  <c r="F19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<sst xmlns="http://schemas.openxmlformats.org/spreadsheetml/2006/main" count="56" uniqueCount="51">
  <si>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</si>
  <si>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</si>
  <si>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</si>
  <si>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</si>
  <si>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</si>
  <si>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</si>
  <si>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</si>
  <si>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</si>
  <si>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</si>
  <si>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</si>
  <si>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</si>
  <si>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</si>
  <si>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</si>
  <si>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</si>
  <si>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</si>
  <si>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</si>
  <si>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</si>
  <si>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</si>
  <si>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</si>
  <si>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</si>
  <si>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</si>
  <si>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</si>
  <si>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</si>
  <si>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</si>
  <si>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</si>
  <si>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</si>
  <si>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</si>
  <si>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</si>
  <si>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</si>
  <si>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</si>
  <si>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</si>
  <si>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</si>
  <si>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</si>
  <si>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</si>
  <si>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</si>
  <si>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</si>
  <si>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</si>
  <si>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</si>
  <si>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</si>
  <si>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</si>
  <si>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</si>
  <si>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</si>
  <si>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RU Col</t>
  </si>
  <si>
    <t>G7056-0540</t>
  </si>
  <si>
    <t>EA/SD:</t>
  </si>
  <si>
    <t>RU Col / GSC 7056-0540</t>
  </si>
  <si>
    <t>GCVS</t>
  </si>
  <si>
    <t>VSX</t>
  </si>
  <si>
    <t>OEJV 0168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</si>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</sst>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>
      <alignment vertical="top"/>
    </xf>
    <xf numFmtId="0" fontId="5" fillId="0" borderId="5" xfId="0" applyFont="1" applyBorder="1" applyAlignment="1">
      <alignment horizontal="center"/>
    </xf>
    <xf numFmtId="0" fontId="19" fillId="0" borderId="5" xfId="0" applyFont="1" applyBorder="1">
      <alignment vertical="top"/>
    </xf>
    <xf numFmtId="0" fontId="17" fillId="0" borderId="5" xfId="0" applyFont="1" applyBorder="1">
      <alignment vertical="top"/>
    </xf>
    <xf numFmtId="0" fontId="7" fillId="24" borderId="5" xfId="0" applyFont="1" applyFill="1" applyBorder="1">
      <alignment vertical="top"/>
    </xf>
    <xf numFmtId="0" fontId="18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0" borderId="0" xfId="41" applyFont="1"/>
    <xf numFmtId="0" fontId="19" fillId="0" borderId="0" xfId="41" applyFont="1" applyAlignment="1">
      <alignment horizontal="center"/>
    </xf>
    <xf numFmtId="0" fontId="19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RU Col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62-41EE-A0C4-1F93BCEE73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62-41EE-A0C4-1F93BCEE73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62-41EE-A0C4-1F93BCEE73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-0.12522000000171829</c:v>
                </c:pt>
                <c:pt idx="2">
                  <c:v>-0.12312999999994645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62-41EE-A0C4-1F93BCEE73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62-41EE-A0C4-1F93BCEE73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62-41EE-A0C4-1F93BCEE73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62-41EE-A0C4-1F93BCEE73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-1.7060445989355855E-5</c:v>
                </c:pt>
                <c:pt idx="1">
                  <c:v>-0.12353483443235287</c:v>
                </c:pt>
                <c:pt idx="2">
                  <c:v>-0.12479810512332254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62-41EE-A0C4-1F93BCEE733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54168</c:v>
                </c:pt>
                <c:pt idx="2">
                  <c:v>54722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62-41EE-A0C4-1F93BCEE7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682888"/>
        <c:axId val="1"/>
      </c:scatterChart>
      <c:valAx>
        <c:axId val="598682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682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142875</xdr:colOff>
      <xdr:row>19</xdr:row>
      <xdr:rowOff>9524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DE6F6B-6C57-F249-065D-F459E4F4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45</v>
      </c>
      <c r="F1" s="33" t="s">
        <v>42</v>
      </c>
      <c r="G1" s="34">
        <v>2013</v>
      </c>
      <c r="H1" s="35"/>
      <c r="I1" s="36" t="s">
        <v>43</v>
      </c>
      <c r="J1" s="37" t="s">
        <v>42</v>
      </c>
      <c r="K1" s="38">
        <v>5.3450800000000003</v>
      </c>
      <c r="L1" s="39">
        <v>-30.2515</v>
      </c>
      <c r="M1" s="40">
        <v>28862.429</v>
      </c>
      <c r="N1" s="40">
        <v>0.51282000000000005</v>
      </c>
      <c r="O1" s="41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28862.429</v>
      </c>
      <c r="D4" s="28" t="s">
        <v>37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8">
        <v>28862.429</v>
      </c>
      <c r="D7" s="41" t="s">
        <v>47</v>
      </c>
    </row>
    <row r="8" spans="1:15">
      <c r="A8" t="s">
        <v>3</v>
      </c>
      <c r="C8" s="48">
        <v>0.51282000000000005</v>
      </c>
      <c r="D8" s="29" t="s">
        <v>47</v>
      </c>
    </row>
    <row r="9" spans="1:15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INTERCEPT(INDIRECT($D$9):G992,INDIRECT($C$9):F992)</f>
        <v>-1.7060445989355855E-5</v>
      </c>
      <c r="D11" s="3"/>
      <c r="E11" s="10"/>
    </row>
    <row r="12" spans="1:15">
      <c r="A12" s="10" t="s">
        <v>16</v>
      </c>
      <c r="B12" s="10"/>
      <c r="C12" s="21">
        <f ca="1">SLOPE(INDIRECT($D$9):G992,INDIRECT($C$9):F992)</f>
        <v>-2.2802720053604252E-6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56924.840241894883</v>
      </c>
      <c r="E15" s="14" t="s">
        <v>34</v>
      </c>
      <c r="F15" s="31">
        <v>1</v>
      </c>
    </row>
    <row r="16" spans="1:15">
      <c r="A16" s="16" t="s">
        <v>4</v>
      </c>
      <c r="B16" s="10"/>
      <c r="C16" s="17">
        <f ca="1">+C8+C12</f>
        <v>0.51281771972799473</v>
      </c>
      <c r="E16" s="14" t="s">
        <v>30</v>
      </c>
      <c r="F16" s="32">
        <f ca="1">NOW()+15018.5+$C$5/24</f>
        <v>60339.628897916664</v>
      </c>
    </row>
    <row r="17" spans="1:21" ht="13.5" thickBot="1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61381.5</v>
      </c>
    </row>
    <row r="18" spans="1:21" ht="14.25" thickTop="1" thickBot="1">
      <c r="A18" s="16" t="s">
        <v>5</v>
      </c>
      <c r="B18" s="10"/>
      <c r="C18" s="19">
        <f ca="1">+C15</f>
        <v>56924.840241894883</v>
      </c>
      <c r="D18" s="20">
        <f ca="1">+C16</f>
        <v>0.51281771972799473</v>
      </c>
      <c r="E18" s="14" t="s">
        <v>36</v>
      </c>
      <c r="F18" s="23">
        <f ca="1">ROUND(2*(F16-$C$15)/$C$16,0)/2+F15</f>
        <v>6660</v>
      </c>
    </row>
    <row r="19" spans="1:21" ht="13.5" thickTop="1">
      <c r="E19" s="14" t="s">
        <v>31</v>
      </c>
      <c r="F19" s="18">
        <f ca="1">+$C$15+$C$16*F18-15018.5-$C$5/24</f>
        <v>45322.102088616666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t="s">
        <v>46</v>
      </c>
      <c r="C21" s="8">
        <v>28862.429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-1.7060445989355855E-5</v>
      </c>
      <c r="Q21" s="2">
        <f>+C21-15018.5</f>
        <v>13843.929</v>
      </c>
    </row>
    <row r="22" spans="1:21">
      <c r="A22" s="42" t="s">
        <v>48</v>
      </c>
      <c r="B22" s="43" t="s">
        <v>49</v>
      </c>
      <c r="C22" s="44">
        <v>56640.737540000002</v>
      </c>
      <c r="D22" s="42"/>
      <c r="E22">
        <f>+(C22-C$7)/C$8</f>
        <v>54167.755820755818</v>
      </c>
      <c r="F22">
        <f>ROUND(2*E22,0)/2</f>
        <v>54168</v>
      </c>
      <c r="G22">
        <f>+C22-(C$7+F22*C$8)</f>
        <v>-0.12522000000171829</v>
      </c>
      <c r="K22">
        <f>+G22</f>
        <v>-0.12522000000171829</v>
      </c>
      <c r="O22">
        <f ca="1">+C$11+C$12*$F22</f>
        <v>-0.12353483443235287</v>
      </c>
      <c r="Q22" s="2">
        <f>+C22-15018.5</f>
        <v>41622.237540000002</v>
      </c>
    </row>
    <row r="23" spans="1:21">
      <c r="A23" s="45" t="s">
        <v>50</v>
      </c>
      <c r="B23" s="46" t="s">
        <v>49</v>
      </c>
      <c r="C23" s="47">
        <v>56924.841910000003</v>
      </c>
      <c r="D23" s="47">
        <v>0</v>
      </c>
      <c r="E23">
        <f>+(C23-C$7)/C$8</f>
        <v>54721.759896259893</v>
      </c>
      <c r="F23">
        <f>ROUND(2*E23,0)/2</f>
        <v>54722</v>
      </c>
      <c r="G23">
        <f>+C23-(C$7+F23*C$8)</f>
        <v>-0.12312999999994645</v>
      </c>
      <c r="K23">
        <f>+G23</f>
        <v>-0.12312999999994645</v>
      </c>
      <c r="O23">
        <f ca="1">+C$11+C$12*$F23</f>
        <v>-0.12479810512332254</v>
      </c>
      <c r="Q23" s="2">
        <f>+C23-15018.5</f>
        <v>41906.341910000003</v>
      </c>
    </row>
    <row r="24" spans="1:21">
      <c r="C24" s="8"/>
      <c r="D24" s="8"/>
      <c r="Q24" s="2"/>
    </row>
    <row r="25" spans="1:21">
      <c r="C25" s="8"/>
      <c r="D25" s="8"/>
      <c r="Q25" s="2"/>
    </row>
    <row r="26" spans="1:21">
      <c r="C26" s="8"/>
      <c r="D26" s="8"/>
      <c r="Q26" s="2"/>
    </row>
    <row r="27" spans="1:21">
      <c r="C27" s="8"/>
      <c r="D27" s="8"/>
      <c r="Q27" s="2"/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hyperlinks>
    <hyperlink ref="H1380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2024-01-30T02:05:36Z</dcterms:modified>
</cp:coreProperties>
</file>