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EC83362-7F51-45F3-85D2-0CC1D09A6A5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62" i="1" l="1"/>
  <c r="Q63" i="1"/>
  <c r="Q64" i="1"/>
  <c r="Q52" i="1"/>
  <c r="D9" i="1"/>
  <c r="C9" i="1"/>
  <c r="Q49" i="1"/>
  <c r="Q48" i="1"/>
  <c r="Q44" i="1"/>
  <c r="Q43" i="1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40" i="2"/>
  <c r="C40" i="2"/>
  <c r="G26" i="2"/>
  <c r="C26" i="2"/>
  <c r="G25" i="2"/>
  <c r="C25" i="2"/>
  <c r="G39" i="2"/>
  <c r="C39" i="2"/>
  <c r="G38" i="2"/>
  <c r="C38" i="2"/>
  <c r="G24" i="2"/>
  <c r="C24" i="2"/>
  <c r="G23" i="2"/>
  <c r="C23" i="2"/>
  <c r="G37" i="2"/>
  <c r="C37" i="2"/>
  <c r="G36" i="2"/>
  <c r="C36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40" i="2"/>
  <c r="D40" i="2"/>
  <c r="B40" i="2"/>
  <c r="A40" i="2"/>
  <c r="H26" i="2"/>
  <c r="B26" i="2"/>
  <c r="D26" i="2"/>
  <c r="A26" i="2"/>
  <c r="H25" i="2"/>
  <c r="D25" i="2"/>
  <c r="B25" i="2"/>
  <c r="A25" i="2"/>
  <c r="H39" i="2"/>
  <c r="B39" i="2"/>
  <c r="D39" i="2"/>
  <c r="A39" i="2"/>
  <c r="H38" i="2"/>
  <c r="D38" i="2"/>
  <c r="B38" i="2"/>
  <c r="A38" i="2"/>
  <c r="H24" i="2"/>
  <c r="B24" i="2"/>
  <c r="D24" i="2"/>
  <c r="A24" i="2"/>
  <c r="H23" i="2"/>
  <c r="D23" i="2"/>
  <c r="B23" i="2"/>
  <c r="A23" i="2"/>
  <c r="H37" i="2"/>
  <c r="B37" i="2"/>
  <c r="D37" i="2"/>
  <c r="A37" i="2"/>
  <c r="H36" i="2"/>
  <c r="D36" i="2"/>
  <c r="B36" i="2"/>
  <c r="A36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54" i="1"/>
  <c r="Q55" i="1"/>
  <c r="Q60" i="1"/>
  <c r="Q61" i="1"/>
  <c r="Q25" i="1"/>
  <c r="Q26" i="1"/>
  <c r="Q27" i="1"/>
  <c r="Q28" i="1"/>
  <c r="Q53" i="1"/>
  <c r="Q58" i="1"/>
  <c r="Q59" i="1"/>
  <c r="F16" i="1"/>
  <c r="F17" i="1" s="1"/>
  <c r="C17" i="1"/>
  <c r="Q57" i="1"/>
  <c r="Q56" i="1"/>
  <c r="Q50" i="1"/>
  <c r="Q51" i="1"/>
  <c r="Q41" i="1"/>
  <c r="Q37" i="1"/>
  <c r="Q38" i="1"/>
  <c r="Q39" i="1"/>
  <c r="Q42" i="1"/>
  <c r="Q45" i="1"/>
  <c r="C7" i="1"/>
  <c r="E62" i="1"/>
  <c r="F62" i="1"/>
  <c r="C8" i="1"/>
  <c r="Q46" i="1"/>
  <c r="Q47" i="1"/>
  <c r="Q40" i="1"/>
  <c r="Q34" i="1"/>
  <c r="Q35" i="1"/>
  <c r="Q36" i="1"/>
  <c r="Q22" i="1"/>
  <c r="Q23" i="1"/>
  <c r="Q24" i="1"/>
  <c r="Q29" i="1"/>
  <c r="Q30" i="1"/>
  <c r="Q31" i="1"/>
  <c r="Q32" i="1"/>
  <c r="Q33" i="1"/>
  <c r="Q21" i="1"/>
  <c r="E24" i="2"/>
  <c r="E15" i="2"/>
  <c r="E38" i="2"/>
  <c r="E39" i="2"/>
  <c r="E35" i="2"/>
  <c r="E13" i="2"/>
  <c r="E18" i="2"/>
  <c r="E31" i="1"/>
  <c r="F31" i="1"/>
  <c r="E34" i="1"/>
  <c r="F34" i="1"/>
  <c r="E35" i="1"/>
  <c r="F35" i="1"/>
  <c r="E22" i="1"/>
  <c r="F22" i="1"/>
  <c r="G22" i="1"/>
  <c r="I22" i="1"/>
  <c r="E57" i="1"/>
  <c r="F57" i="1"/>
  <c r="E49" i="1"/>
  <c r="F49" i="1"/>
  <c r="G26" i="1"/>
  <c r="J26" i="1"/>
  <c r="G30" i="1"/>
  <c r="E37" i="1"/>
  <c r="F37" i="1"/>
  <c r="G37" i="1"/>
  <c r="K37" i="1"/>
  <c r="E26" i="1"/>
  <c r="F26" i="1"/>
  <c r="G56" i="1"/>
  <c r="K56" i="1"/>
  <c r="E54" i="1"/>
  <c r="G48" i="1"/>
  <c r="K48" i="1"/>
  <c r="E46" i="1"/>
  <c r="E41" i="1"/>
  <c r="F41" i="1"/>
  <c r="E64" i="1"/>
  <c r="F64" i="1"/>
  <c r="G64" i="1"/>
  <c r="K64" i="1"/>
  <c r="E40" i="1"/>
  <c r="F40" i="1"/>
  <c r="G40" i="1"/>
  <c r="K40" i="1"/>
  <c r="G25" i="1"/>
  <c r="J25" i="1"/>
  <c r="E24" i="1"/>
  <c r="F24" i="1"/>
  <c r="G24" i="1"/>
  <c r="I24" i="1"/>
  <c r="E59" i="1"/>
  <c r="E51" i="1"/>
  <c r="E63" i="1"/>
  <c r="F63" i="1"/>
  <c r="G63" i="1"/>
  <c r="K63" i="1"/>
  <c r="E21" i="1"/>
  <c r="F21" i="1"/>
  <c r="G21" i="1"/>
  <c r="H21" i="1"/>
  <c r="E60" i="1"/>
  <c r="F60" i="1"/>
  <c r="G60" i="1"/>
  <c r="K60" i="1"/>
  <c r="E52" i="1"/>
  <c r="F52" i="1"/>
  <c r="E30" i="1"/>
  <c r="F30" i="1"/>
  <c r="E42" i="1"/>
  <c r="E28" i="1"/>
  <c r="F28" i="1"/>
  <c r="G28" i="1"/>
  <c r="J28" i="1"/>
  <c r="E33" i="1"/>
  <c r="E44" i="1"/>
  <c r="F44" i="1"/>
  <c r="G44" i="1"/>
  <c r="K44" i="1"/>
  <c r="E56" i="1"/>
  <c r="F56" i="1"/>
  <c r="E48" i="1"/>
  <c r="F48" i="1"/>
  <c r="E38" i="1"/>
  <c r="F38" i="1"/>
  <c r="G38" i="1"/>
  <c r="K38" i="1"/>
  <c r="E25" i="1"/>
  <c r="F25" i="1"/>
  <c r="E61" i="1"/>
  <c r="F61" i="1"/>
  <c r="G61" i="1"/>
  <c r="K61" i="1"/>
  <c r="E53" i="1"/>
  <c r="F53" i="1"/>
  <c r="G53" i="1"/>
  <c r="J53" i="1"/>
  <c r="E45" i="1"/>
  <c r="F45" i="1"/>
  <c r="G45" i="1"/>
  <c r="K45" i="1"/>
  <c r="G62" i="1"/>
  <c r="K62" i="1"/>
  <c r="G41" i="1"/>
  <c r="K41" i="1"/>
  <c r="E36" i="1"/>
  <c r="E23" i="1"/>
  <c r="F23" i="1"/>
  <c r="G23" i="1"/>
  <c r="I23" i="1"/>
  <c r="E58" i="1"/>
  <c r="F58" i="1"/>
  <c r="G58" i="1"/>
  <c r="K58" i="1"/>
  <c r="G52" i="1"/>
  <c r="K52" i="1"/>
  <c r="E50" i="1"/>
  <c r="F50" i="1"/>
  <c r="G50" i="1"/>
  <c r="J50" i="1"/>
  <c r="G31" i="1"/>
  <c r="I31" i="1"/>
  <c r="E29" i="1"/>
  <c r="F29" i="1"/>
  <c r="G29" i="1"/>
  <c r="I29" i="1"/>
  <c r="E39" i="1"/>
  <c r="F39" i="1"/>
  <c r="G39" i="1"/>
  <c r="K39" i="1"/>
  <c r="G35" i="1"/>
  <c r="K35" i="1"/>
  <c r="E27" i="1"/>
  <c r="F27" i="1"/>
  <c r="G27" i="1"/>
  <c r="J27" i="1"/>
  <c r="E32" i="1"/>
  <c r="F32" i="1"/>
  <c r="G32" i="1"/>
  <c r="I32" i="1"/>
  <c r="E43" i="1"/>
  <c r="F43" i="1"/>
  <c r="G43" i="1"/>
  <c r="K43" i="1"/>
  <c r="G57" i="1"/>
  <c r="K57" i="1"/>
  <c r="E55" i="1"/>
  <c r="F55" i="1"/>
  <c r="G55" i="1"/>
  <c r="J55" i="1"/>
  <c r="G49" i="1"/>
  <c r="K49" i="1"/>
  <c r="E47" i="1"/>
  <c r="F47" i="1"/>
  <c r="G47" i="1"/>
  <c r="K47" i="1"/>
  <c r="E33" i="2"/>
  <c r="F59" i="1"/>
  <c r="G59" i="1"/>
  <c r="K59" i="1"/>
  <c r="F46" i="1"/>
  <c r="G46" i="1"/>
  <c r="K46" i="1"/>
  <c r="E23" i="2"/>
  <c r="E37" i="2"/>
  <c r="E29" i="2"/>
  <c r="E21" i="2"/>
  <c r="E14" i="2"/>
  <c r="F33" i="1"/>
  <c r="G33" i="1"/>
  <c r="I30" i="1"/>
  <c r="E30" i="2"/>
  <c r="E16" i="2"/>
  <c r="E32" i="2"/>
  <c r="F36" i="1"/>
  <c r="G36" i="1"/>
  <c r="K36" i="1"/>
  <c r="E17" i="2"/>
  <c r="E25" i="2"/>
  <c r="E11" i="2"/>
  <c r="E40" i="2"/>
  <c r="F54" i="1"/>
  <c r="G54" i="1"/>
  <c r="J54" i="1"/>
  <c r="E28" i="2"/>
  <c r="E34" i="2"/>
  <c r="F42" i="1"/>
  <c r="G42" i="1"/>
  <c r="K42" i="1"/>
  <c r="E22" i="2"/>
  <c r="F51" i="1"/>
  <c r="G51" i="1"/>
  <c r="J51" i="1"/>
  <c r="E26" i="2"/>
  <c r="E36" i="2"/>
  <c r="E27" i="2"/>
  <c r="E31" i="2"/>
  <c r="E12" i="2"/>
  <c r="E20" i="2"/>
  <c r="E19" i="2"/>
  <c r="I33" i="1"/>
  <c r="C12" i="1"/>
  <c r="C11" i="1"/>
  <c r="O37" i="1" l="1"/>
  <c r="O33" i="1"/>
  <c r="O46" i="1"/>
  <c r="O34" i="1"/>
  <c r="O48" i="1"/>
  <c r="O60" i="1"/>
  <c r="C15" i="1"/>
  <c r="O36" i="1"/>
  <c r="O63" i="1"/>
  <c r="O58" i="1"/>
  <c r="O32" i="1"/>
  <c r="O62" i="1"/>
  <c r="O28" i="1"/>
  <c r="O44" i="1"/>
  <c r="O39" i="1"/>
  <c r="O35" i="1"/>
  <c r="O29" i="1"/>
  <c r="O52" i="1"/>
  <c r="O53" i="1"/>
  <c r="O59" i="1"/>
  <c r="O26" i="1"/>
  <c r="O40" i="1"/>
  <c r="O47" i="1"/>
  <c r="O43" i="1"/>
  <c r="O61" i="1"/>
  <c r="O55" i="1"/>
  <c r="O42" i="1"/>
  <c r="O31" i="1"/>
  <c r="O51" i="1"/>
  <c r="O54" i="1"/>
  <c r="O57" i="1"/>
  <c r="O64" i="1"/>
  <c r="O41" i="1"/>
  <c r="O45" i="1"/>
  <c r="O49" i="1"/>
  <c r="O30" i="1"/>
  <c r="O27" i="1"/>
  <c r="O50" i="1"/>
  <c r="O38" i="1"/>
  <c r="O25" i="1"/>
  <c r="O56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<sst xmlns="http://schemas.openxmlformats.org/spreadsheetml/2006/main" count="409" uniqueCount="213">
  <si>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</si>
  <si>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</si>
  <si>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</si>
  <si>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</si>
  <si>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</si>
  <si>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</si>
  <si>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</si>
  <si>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</si>
  <si>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</si>
  <si>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</si>
  <si>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</si>
  <si>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</si>
  <si>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</si>
  <si>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</si>
  <si>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</si>
  <si>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</si>
  <si>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</si>
  <si>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</si>
  <si>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</si>
  <si>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</si>
  <si>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</si>
  <si>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</si>
  <si>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</si>
  <si>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</si>
  <si>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</si>
  <si>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</si>
  <si>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</si>
  <si>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</si>
  <si>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</si>
  <si>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</si>
  <si>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Bull.27</t>
  </si>
  <si>
    <t>B</t>
  </si>
  <si>
    <t>Diethelm R</t>
  </si>
  <si>
    <t>BBSAG Bull.112</t>
  </si>
  <si>
    <t>Paschke A</t>
  </si>
  <si>
    <t>BBSAG Bull.115</t>
  </si>
  <si>
    <t>Blaettler E</t>
  </si>
  <si>
    <t>II</t>
  </si>
  <si>
    <t>IBVS 5263</t>
  </si>
  <si>
    <t>I</t>
  </si>
  <si>
    <t>IBVS 5287</t>
  </si>
  <si>
    <t>Hobart (private)</t>
  </si>
  <si>
    <t>R.Diethelm BBS 120</t>
  </si>
  <si>
    <t>J.Safar BRNO 32</t>
  </si>
  <si>
    <t>R.Diethelm BBS 122</t>
  </si>
  <si>
    <t>R.Diethelm BBS 125</t>
  </si>
  <si>
    <t>IBVS 5592</t>
  </si>
  <si>
    <t>EW/KW</t>
  </si>
  <si>
    <t>DD Com / GSC 1447-2002</t>
  </si>
  <si>
    <t>IBVS 5657</t>
  </si>
  <si>
    <t>bad?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</si>
  <si>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</si>
  <si>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</si>
  <si>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</si>
  <si>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</si>
  <si>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</si>
  <si>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</si>
  <si>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</si>
  <si>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IBVS 5894</t>
  </si>
  <si>
    <t>IBVS 5945</t>
  </si>
  <si>
    <t>Add cycle</t>
  </si>
  <si>
    <t>Old Cycle</t>
  </si>
  <si>
    <t>IBVS 1978</t>
  </si>
  <si>
    <t>PE</t>
  </si>
  <si>
    <t>IBVS 5918</t>
  </si>
  <si>
    <t>IBVS 5992</t>
  </si>
  <si>
    <t>IBVS 6029</t>
  </si>
  <si>
    <t>IBVS 6118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</si>
  <si>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</si>
  <si>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</si>
  <si>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</si>
  <si>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</si>
  <si>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</si>
  <si>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</si>
  <si>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</si>
  <si>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</si>
  <si>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</si>
  <si>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</si>
  <si>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2450190.3917 </t>
  </si>
  <si>
    <t> 16.04.1996 21:24 </t>
  </si>
  <si>
    <t> 0.0421 </t>
  </si>
  <si>
    <t>E </t>
  </si>
  <si>
    <t>?</t>
  </si>
  <si>
    <t> R.Diethelm </t>
  </si>
  <si>
    <t> BBS 112 </t>
  </si>
  <si>
    <t>2450488.677 </t>
  </si>
  <si>
    <t> 09.02.1997 04:14 </t>
  </si>
  <si>
    <t> 0.047 </t>
  </si>
  <si>
    <t> A.Paschke </t>
  </si>
  <si>
    <t> BBS 115 </t>
  </si>
  <si>
    <t>2450546.425 </t>
  </si>
  <si>
    <t> 07.04.1997 22:12 </t>
  </si>
  <si>
    <t> 0.050 </t>
  </si>
  <si>
    <t>2450599.447 </t>
  </si>
  <si>
    <t> 30.05.1997 22:43 </t>
  </si>
  <si>
    <t> 0.039 </t>
  </si>
  <si>
    <t> E.Blättler </t>
  </si>
  <si>
    <t>2451284.3823 </t>
  </si>
  <si>
    <t> 15.04.1999 21:10 </t>
  </si>
  <si>
    <t> -0.0209 </t>
  </si>
  <si>
    <t> J.Safar </t>
  </si>
  <si>
    <t>IBVS 5263 </t>
  </si>
  <si>
    <t>2451288.3587 </t>
  </si>
  <si>
    <t> 19.04.1999 20:36 </t>
  </si>
  <si>
    <t> 0.0520 </t>
  </si>
  <si>
    <t> M.Zejda </t>
  </si>
  <si>
    <t>2451288.4904 </t>
  </si>
  <si>
    <t> 19.04.1999 23:46 </t>
  </si>
  <si>
    <t> 0.0491 </t>
  </si>
  <si>
    <t>2451308.4099 </t>
  </si>
  <si>
    <t> 09.05.1999 21:50 </t>
  </si>
  <si>
    <t> 0.0473 </t>
  </si>
  <si>
    <t> BBS 120 </t>
  </si>
  <si>
    <t>2451603.4644 </t>
  </si>
  <si>
    <t> 28.02.2000 23:08 </t>
  </si>
  <si>
    <t> BRNO 32 </t>
  </si>
  <si>
    <t>2451660.3991 </t>
  </si>
  <si>
    <t> 25.04.2000 21:34 </t>
  </si>
  <si>
    <t> 0.0496 </t>
  </si>
  <si>
    <t> BBS 122 </t>
  </si>
  <si>
    <t>2451672.3839 </t>
  </si>
  <si>
    <t> 07.05.2000 21:12 </t>
  </si>
  <si>
    <t> 0.0547 </t>
  </si>
  <si>
    <t>IBVS 5287 </t>
  </si>
  <si>
    <t>2452026.3945 </t>
  </si>
  <si>
    <t> 26.04.2001 21:28 </t>
  </si>
  <si>
    <t> 0.0593 </t>
  </si>
  <si>
    <t> BBS 125 </t>
  </si>
  <si>
    <t>2452728.0836 </t>
  </si>
  <si>
    <t> 29.03.2003 14:00 </t>
  </si>
  <si>
    <t> 0.0627 </t>
  </si>
  <si>
    <t> Nakajima </t>
  </si>
  <si>
    <t>VSB 42 </t>
  </si>
  <si>
    <t>2452728.2168 </t>
  </si>
  <si>
    <t> 29.03.2003 17:12 </t>
  </si>
  <si>
    <t> 0.0613 </t>
  </si>
  <si>
    <t>2453124.2241 </t>
  </si>
  <si>
    <t> 28.04.2004 17:22 </t>
  </si>
  <si>
    <t> 0.0664 </t>
  </si>
  <si>
    <t> T.Krajci </t>
  </si>
  <si>
    <t>IBVS 5592 </t>
  </si>
  <si>
    <t>2453124.3566 </t>
  </si>
  <si>
    <t> 28.04.2004 20:33 </t>
  </si>
  <si>
    <t> 0.0643 </t>
  </si>
  <si>
    <t>2453436.1053 </t>
  </si>
  <si>
    <t> 06.03.2005 14:31 </t>
  </si>
  <si>
    <t> 0.0723 </t>
  </si>
  <si>
    <t>VSB 44 </t>
  </si>
  <si>
    <t>2453436.2359 </t>
  </si>
  <si>
    <t> 06.03.2005 17:39 </t>
  </si>
  <si>
    <t> 0.0683 </t>
  </si>
  <si>
    <t>2453462.3490 </t>
  </si>
  <si>
    <t> 01.04.2005 20:22 </t>
  </si>
  <si>
    <t> 0.0684 </t>
  </si>
  <si>
    <t>-I</t>
  </si>
  <si>
    <t> F.Agerer </t>
  </si>
  <si>
    <t>BAVM 173 </t>
  </si>
  <si>
    <t>2453462.4853 </t>
  </si>
  <si>
    <t> 01.04.2005 23:38 </t>
  </si>
  <si>
    <t>58256.5</t>
  </si>
  <si>
    <t> 0.0701 </t>
  </si>
  <si>
    <t>2454455.5926 </t>
  </si>
  <si>
    <t> 21.12.2007 02:13 </t>
  </si>
  <si>
    <t>61945.5</t>
  </si>
  <si>
    <t> 0.0761 </t>
  </si>
  <si>
    <t>C </t>
  </si>
  <si>
    <t>o</t>
  </si>
  <si>
    <t> Moschner &amp; Frank </t>
  </si>
  <si>
    <t>BAVM 203 </t>
  </si>
  <si>
    <t>2454505.5301 </t>
  </si>
  <si>
    <t> 09.02.2008 00:43 </t>
  </si>
  <si>
    <t>62131</t>
  </si>
  <si>
    <t> 0.0759 </t>
  </si>
  <si>
    <t> W.Moschner &amp; P.Frank </t>
  </si>
  <si>
    <t>BAVM 209 </t>
  </si>
  <si>
    <t>2454828.5778 </t>
  </si>
  <si>
    <t> 28.12.2008 01:52 </t>
  </si>
  <si>
    <t>63331</t>
  </si>
  <si>
    <t> 0.0763 </t>
  </si>
  <si>
    <t>BAVM 234 </t>
  </si>
  <si>
    <t>2454828.7126 </t>
  </si>
  <si>
    <t> 28.12.2008 05:06 </t>
  </si>
  <si>
    <t>63331.5</t>
  </si>
  <si>
    <t> 0.0765 </t>
  </si>
  <si>
    <t>2454881.8785 </t>
  </si>
  <si>
    <t> 19.02.2009 09:05 </t>
  </si>
  <si>
    <t>63529</t>
  </si>
  <si>
    <t> 0.0742 </t>
  </si>
  <si>
    <t>IBVS 5894 </t>
  </si>
  <si>
    <t>2455269.6738 </t>
  </si>
  <si>
    <t> 14.03.2010 04:10 </t>
  </si>
  <si>
    <t>64969.5</t>
  </si>
  <si>
    <t> 0.0781 </t>
  </si>
  <si>
    <t>IBVS 5945 </t>
  </si>
  <si>
    <t>2455614.9352 </t>
  </si>
  <si>
    <t> 22.02.2011 10:26 </t>
  </si>
  <si>
    <t>66252</t>
  </si>
  <si>
    <t> 0.0827 </t>
  </si>
  <si>
    <t>IBVS 5992 </t>
  </si>
  <si>
    <t>2455679.8144 </t>
  </si>
  <si>
    <t> 28.04.2011 07:32 </t>
  </si>
  <si>
    <t>66493</t>
  </si>
  <si>
    <t> 0.0832 </t>
  </si>
  <si>
    <t>2455981.8703 </t>
  </si>
  <si>
    <t> 24.02.2012 08:53 </t>
  </si>
  <si>
    <t>67615</t>
  </si>
  <si>
    <t> 0.0898 </t>
  </si>
  <si>
    <t>IBVS 6029 </t>
  </si>
  <si>
    <t>2456047.6890 </t>
  </si>
  <si>
    <t> 30.04.2012 04:32 </t>
  </si>
  <si>
    <t>67859.5</t>
  </si>
  <si>
    <t> 0.0877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</si>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</sst>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9" fillId="0" borderId="0"/>
    <xf numFmtId="0" fontId="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14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1" fillId="0" borderId="0" xfId="0" applyFont="1" applyAlignment="1"/>
    <xf numFmtId="0" fontId="9" fillId="0" borderId="0" xfId="0" applyFont="1" applyAlignment="1">
      <alignment horizontal="center" wrapText="1"/>
    </xf>
    <xf numFmtId="22" fontId="9" fillId="0" borderId="0" xfId="0" applyNumberFormat="1" applyFont="1" applyAlignment="1"/>
    <xf numFmtId="176" fontId="9" fillId="0" borderId="0" xfId="0" applyNumberFormat="1" applyFont="1" applyAlignment="1">
      <alignment horizontal="left"/>
    </xf>
    <xf numFmtId="0" fontId="14" fillId="24" borderId="0" xfId="0" applyFont="1" applyFill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7" fillId="25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34" fillId="0" borderId="0" xfId="42" applyFont="1" applyAlignment="1">
      <alignment horizontal="left"/>
    </xf>
    <xf numFmtId="0" fontId="34" fillId="0" borderId="0" xfId="42" applyFont="1" applyAlignment="1">
      <alignment horizontal="left" wrapText="1"/>
    </xf>
    <xf numFmtId="0" fontId="34" fillId="0" borderId="0" xfId="42" applyFont="1" applyAlignment="1">
      <alignment horizont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DD Com - O-C Diagr.</a:t>
            </a:r>
          </a:p>
        </c:rich>
      </c:tx>
      <c:layout>
        <c:manualLayout>
          <c:xMode val="edge"/>
          <c:yMode val="edge"/>
          <c:x val="0.3671096345514950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87375415282391"/>
          <c:y val="0.14769252958613219"/>
          <c:w val="0.8106312292358803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18896.5</c:v>
                </c:pt>
                <c:pt idx="2">
                  <c:v>18970.5</c:v>
                </c:pt>
                <c:pt idx="3">
                  <c:v>18974</c:v>
                </c:pt>
                <c:pt idx="4">
                  <c:v>24379</c:v>
                </c:pt>
                <c:pt idx="5">
                  <c:v>24494.5</c:v>
                </c:pt>
                <c:pt idx="6">
                  <c:v>25513</c:v>
                </c:pt>
                <c:pt idx="7">
                  <c:v>25520.5</c:v>
                </c:pt>
                <c:pt idx="8">
                  <c:v>46102</c:v>
                </c:pt>
                <c:pt idx="9">
                  <c:v>46102</c:v>
                </c:pt>
                <c:pt idx="10">
                  <c:v>47210</c:v>
                </c:pt>
                <c:pt idx="11">
                  <c:v>47424.5</c:v>
                </c:pt>
                <c:pt idx="12">
                  <c:v>47621.5</c:v>
                </c:pt>
                <c:pt idx="13">
                  <c:v>50166</c:v>
                </c:pt>
                <c:pt idx="14">
                  <c:v>50180.5</c:v>
                </c:pt>
                <c:pt idx="15">
                  <c:v>50181</c:v>
                </c:pt>
                <c:pt idx="16">
                  <c:v>50255</c:v>
                </c:pt>
                <c:pt idx="17">
                  <c:v>51351</c:v>
                </c:pt>
                <c:pt idx="18">
                  <c:v>51562.5</c:v>
                </c:pt>
                <c:pt idx="19">
                  <c:v>51607</c:v>
                </c:pt>
                <c:pt idx="20">
                  <c:v>51607</c:v>
                </c:pt>
                <c:pt idx="21">
                  <c:v>52922</c:v>
                </c:pt>
                <c:pt idx="22">
                  <c:v>55528.5</c:v>
                </c:pt>
                <c:pt idx="23">
                  <c:v>55529</c:v>
                </c:pt>
                <c:pt idx="24">
                  <c:v>56965</c:v>
                </c:pt>
                <c:pt idx="25">
                  <c:v>57000</c:v>
                </c:pt>
                <c:pt idx="26">
                  <c:v>57000.5</c:v>
                </c:pt>
                <c:pt idx="27">
                  <c:v>58158.5</c:v>
                </c:pt>
                <c:pt idx="28">
                  <c:v>58159</c:v>
                </c:pt>
                <c:pt idx="29">
                  <c:v>58256</c:v>
                </c:pt>
                <c:pt idx="30">
                  <c:v>58256.5</c:v>
                </c:pt>
                <c:pt idx="31">
                  <c:v>61945.5</c:v>
                </c:pt>
                <c:pt idx="32">
                  <c:v>62131</c:v>
                </c:pt>
                <c:pt idx="33">
                  <c:v>63331</c:v>
                </c:pt>
                <c:pt idx="34">
                  <c:v>63331.5</c:v>
                </c:pt>
                <c:pt idx="35">
                  <c:v>63529</c:v>
                </c:pt>
                <c:pt idx="36">
                  <c:v>64969.5</c:v>
                </c:pt>
                <c:pt idx="37">
                  <c:v>66252</c:v>
                </c:pt>
                <c:pt idx="38">
                  <c:v>66493</c:v>
                </c:pt>
                <c:pt idx="39">
                  <c:v>67615</c:v>
                </c:pt>
                <c:pt idx="40">
                  <c:v>67859.5</c:v>
                </c:pt>
                <c:pt idx="41">
                  <c:v>74563</c:v>
                </c:pt>
                <c:pt idx="42">
                  <c:v>74563.5</c:v>
                </c:pt>
                <c:pt idx="43">
                  <c:v>74564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A2-4A68-A04E-B163D8C6A6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6.0000000000000001E-3</c:v>
                  </c:pt>
                  <c:pt idx="12">
                    <c:v>2E-3</c:v>
                  </c:pt>
                  <c:pt idx="13">
                    <c:v>1.1000000000000001E-3</c:v>
                  </c:pt>
                  <c:pt idx="14">
                    <c:v>1.6999999999999999E-3</c:v>
                  </c:pt>
                  <c:pt idx="15">
                    <c:v>2.8E-3</c:v>
                  </c:pt>
                  <c:pt idx="19">
                    <c:v>4.4999999999999997E-3</c:v>
                  </c:pt>
                  <c:pt idx="20">
                    <c:v>4.4999999999999997E-3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5.0000000000000001E-4</c:v>
                  </c:pt>
                  <c:pt idx="30">
                    <c:v>1E-4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4.0000000000000002E-4</c:v>
                  </c:pt>
                  <c:pt idx="39">
                    <c:v>5.0000000000000001E-4</c:v>
                  </c:pt>
                  <c:pt idx="40">
                    <c:v>5.9999999999999995E-4</c:v>
                  </c:pt>
                  <c:pt idx="41">
                    <c:v>2.2000000000000001E-3</c:v>
                  </c:pt>
                  <c:pt idx="42">
                    <c:v>2.8999999999999998E-3</c:v>
                  </c:pt>
                  <c:pt idx="43">
                    <c:v>2.5999999999999999E-3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6.0000000000000001E-3</c:v>
                  </c:pt>
                  <c:pt idx="12">
                    <c:v>2E-3</c:v>
                  </c:pt>
                  <c:pt idx="13">
                    <c:v>1.1000000000000001E-3</c:v>
                  </c:pt>
                  <c:pt idx="14">
                    <c:v>1.6999999999999999E-3</c:v>
                  </c:pt>
                  <c:pt idx="15">
                    <c:v>2.8E-3</c:v>
                  </c:pt>
                  <c:pt idx="19">
                    <c:v>4.4999999999999997E-3</c:v>
                  </c:pt>
                  <c:pt idx="20">
                    <c:v>4.4999999999999997E-3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5.0000000000000001E-4</c:v>
                  </c:pt>
                  <c:pt idx="30">
                    <c:v>1E-4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4.0000000000000002E-4</c:v>
                  </c:pt>
                  <c:pt idx="39">
                    <c:v>5.0000000000000001E-4</c:v>
                  </c:pt>
                  <c:pt idx="40">
                    <c:v>5.9999999999999995E-4</c:v>
                  </c:pt>
                  <c:pt idx="41">
                    <c:v>2.2000000000000001E-3</c:v>
                  </c:pt>
                  <c:pt idx="42">
                    <c:v>2.8999999999999998E-3</c:v>
                  </c:pt>
                  <c:pt idx="4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18896.5</c:v>
                </c:pt>
                <c:pt idx="2">
                  <c:v>18970.5</c:v>
                </c:pt>
                <c:pt idx="3">
                  <c:v>18974</c:v>
                </c:pt>
                <c:pt idx="4">
                  <c:v>24379</c:v>
                </c:pt>
                <c:pt idx="5">
                  <c:v>24494.5</c:v>
                </c:pt>
                <c:pt idx="6">
                  <c:v>25513</c:v>
                </c:pt>
                <c:pt idx="7">
                  <c:v>25520.5</c:v>
                </c:pt>
                <c:pt idx="8">
                  <c:v>46102</c:v>
                </c:pt>
                <c:pt idx="9">
                  <c:v>46102</c:v>
                </c:pt>
                <c:pt idx="10">
                  <c:v>47210</c:v>
                </c:pt>
                <c:pt idx="11">
                  <c:v>47424.5</c:v>
                </c:pt>
                <c:pt idx="12">
                  <c:v>47621.5</c:v>
                </c:pt>
                <c:pt idx="13">
                  <c:v>50166</c:v>
                </c:pt>
                <c:pt idx="14">
                  <c:v>50180.5</c:v>
                </c:pt>
                <c:pt idx="15">
                  <c:v>50181</c:v>
                </c:pt>
                <c:pt idx="16">
                  <c:v>50255</c:v>
                </c:pt>
                <c:pt idx="17">
                  <c:v>51351</c:v>
                </c:pt>
                <c:pt idx="18">
                  <c:v>51562.5</c:v>
                </c:pt>
                <c:pt idx="19">
                  <c:v>51607</c:v>
                </c:pt>
                <c:pt idx="20">
                  <c:v>51607</c:v>
                </c:pt>
                <c:pt idx="21">
                  <c:v>52922</c:v>
                </c:pt>
                <c:pt idx="22">
                  <c:v>55528.5</c:v>
                </c:pt>
                <c:pt idx="23">
                  <c:v>55529</c:v>
                </c:pt>
                <c:pt idx="24">
                  <c:v>56965</c:v>
                </c:pt>
                <c:pt idx="25">
                  <c:v>57000</c:v>
                </c:pt>
                <c:pt idx="26">
                  <c:v>57000.5</c:v>
                </c:pt>
                <c:pt idx="27">
                  <c:v>58158.5</c:v>
                </c:pt>
                <c:pt idx="28">
                  <c:v>58159</c:v>
                </c:pt>
                <c:pt idx="29">
                  <c:v>58256</c:v>
                </c:pt>
                <c:pt idx="30">
                  <c:v>58256.5</c:v>
                </c:pt>
                <c:pt idx="31">
                  <c:v>61945.5</c:v>
                </c:pt>
                <c:pt idx="32">
                  <c:v>62131</c:v>
                </c:pt>
                <c:pt idx="33">
                  <c:v>63331</c:v>
                </c:pt>
                <c:pt idx="34">
                  <c:v>63331.5</c:v>
                </c:pt>
                <c:pt idx="35">
                  <c:v>63529</c:v>
                </c:pt>
                <c:pt idx="36">
                  <c:v>64969.5</c:v>
                </c:pt>
                <c:pt idx="37">
                  <c:v>66252</c:v>
                </c:pt>
                <c:pt idx="38">
                  <c:v>66493</c:v>
                </c:pt>
                <c:pt idx="39">
                  <c:v>67615</c:v>
                </c:pt>
                <c:pt idx="40">
                  <c:v>67859.5</c:v>
                </c:pt>
                <c:pt idx="41">
                  <c:v>74563</c:v>
                </c:pt>
                <c:pt idx="42">
                  <c:v>74563.5</c:v>
                </c:pt>
                <c:pt idx="43">
                  <c:v>74564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7.9313499954878353E-3</c:v>
                </c:pt>
                <c:pt idx="2">
                  <c:v>6.6799499982153066E-3</c:v>
                </c:pt>
                <c:pt idx="3">
                  <c:v>1.9458599992503878E-2</c:v>
                </c:pt>
                <c:pt idx="8">
                  <c:v>4.1377800000191201E-2</c:v>
                </c:pt>
                <c:pt idx="9">
                  <c:v>4.2077799997059628E-2</c:v>
                </c:pt>
                <c:pt idx="10">
                  <c:v>4.7018999997817446E-2</c:v>
                </c:pt>
                <c:pt idx="11">
                  <c:v>5.0310549995629117E-2</c:v>
                </c:pt>
                <c:pt idx="12">
                  <c:v>3.8708849999238737E-2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A2-4A68-A04E-B163D8C6A6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6.0000000000000001E-3</c:v>
                  </c:pt>
                  <c:pt idx="12">
                    <c:v>2E-3</c:v>
                  </c:pt>
                  <c:pt idx="13">
                    <c:v>1.1000000000000001E-3</c:v>
                  </c:pt>
                  <c:pt idx="14">
                    <c:v>1.6999999999999999E-3</c:v>
                  </c:pt>
                  <c:pt idx="15">
                    <c:v>2.8E-3</c:v>
                  </c:pt>
                  <c:pt idx="19">
                    <c:v>4.4999999999999997E-3</c:v>
                  </c:pt>
                  <c:pt idx="20">
                    <c:v>4.4999999999999997E-3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6.0000000000000001E-3</c:v>
                  </c:pt>
                  <c:pt idx="12">
                    <c:v>2E-3</c:v>
                  </c:pt>
                  <c:pt idx="13">
                    <c:v>1.1000000000000001E-3</c:v>
                  </c:pt>
                  <c:pt idx="14">
                    <c:v>1.6999999999999999E-3</c:v>
                  </c:pt>
                  <c:pt idx="15">
                    <c:v>2.8E-3</c:v>
                  </c:pt>
                  <c:pt idx="19">
                    <c:v>4.4999999999999997E-3</c:v>
                  </c:pt>
                  <c:pt idx="20">
                    <c:v>4.4999999999999997E-3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18896.5</c:v>
                </c:pt>
                <c:pt idx="2">
                  <c:v>18970.5</c:v>
                </c:pt>
                <c:pt idx="3">
                  <c:v>18974</c:v>
                </c:pt>
                <c:pt idx="4">
                  <c:v>24379</c:v>
                </c:pt>
                <c:pt idx="5">
                  <c:v>24494.5</c:v>
                </c:pt>
                <c:pt idx="6">
                  <c:v>25513</c:v>
                </c:pt>
                <c:pt idx="7">
                  <c:v>25520.5</c:v>
                </c:pt>
                <c:pt idx="8">
                  <c:v>46102</c:v>
                </c:pt>
                <c:pt idx="9">
                  <c:v>46102</c:v>
                </c:pt>
                <c:pt idx="10">
                  <c:v>47210</c:v>
                </c:pt>
                <c:pt idx="11">
                  <c:v>47424.5</c:v>
                </c:pt>
                <c:pt idx="12">
                  <c:v>47621.5</c:v>
                </c:pt>
                <c:pt idx="13">
                  <c:v>50166</c:v>
                </c:pt>
                <c:pt idx="14">
                  <c:v>50180.5</c:v>
                </c:pt>
                <c:pt idx="15">
                  <c:v>50181</c:v>
                </c:pt>
                <c:pt idx="16">
                  <c:v>50255</c:v>
                </c:pt>
                <c:pt idx="17">
                  <c:v>51351</c:v>
                </c:pt>
                <c:pt idx="18">
                  <c:v>51562.5</c:v>
                </c:pt>
                <c:pt idx="19">
                  <c:v>51607</c:v>
                </c:pt>
                <c:pt idx="20">
                  <c:v>51607</c:v>
                </c:pt>
                <c:pt idx="21">
                  <c:v>52922</c:v>
                </c:pt>
                <c:pt idx="22">
                  <c:v>55528.5</c:v>
                </c:pt>
                <c:pt idx="23">
                  <c:v>55529</c:v>
                </c:pt>
                <c:pt idx="24">
                  <c:v>56965</c:v>
                </c:pt>
                <c:pt idx="25">
                  <c:v>57000</c:v>
                </c:pt>
                <c:pt idx="26">
                  <c:v>57000.5</c:v>
                </c:pt>
                <c:pt idx="27">
                  <c:v>58158.5</c:v>
                </c:pt>
                <c:pt idx="28">
                  <c:v>58159</c:v>
                </c:pt>
                <c:pt idx="29">
                  <c:v>58256</c:v>
                </c:pt>
                <c:pt idx="30">
                  <c:v>58256.5</c:v>
                </c:pt>
                <c:pt idx="31">
                  <c:v>61945.5</c:v>
                </c:pt>
                <c:pt idx="32">
                  <c:v>62131</c:v>
                </c:pt>
                <c:pt idx="33">
                  <c:v>63331</c:v>
                </c:pt>
                <c:pt idx="34">
                  <c:v>63331.5</c:v>
                </c:pt>
                <c:pt idx="35">
                  <c:v>63529</c:v>
                </c:pt>
                <c:pt idx="36">
                  <c:v>64969.5</c:v>
                </c:pt>
                <c:pt idx="37">
                  <c:v>66252</c:v>
                </c:pt>
                <c:pt idx="38">
                  <c:v>66493</c:v>
                </c:pt>
                <c:pt idx="39">
                  <c:v>67615</c:v>
                </c:pt>
                <c:pt idx="40">
                  <c:v>67859.5</c:v>
                </c:pt>
                <c:pt idx="41">
                  <c:v>74563</c:v>
                </c:pt>
                <c:pt idx="42">
                  <c:v>74563.5</c:v>
                </c:pt>
                <c:pt idx="43">
                  <c:v>74564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4">
                  <c:v>-1.0119000071426854E-3</c:v>
                </c:pt>
                <c:pt idx="5">
                  <c:v>1.1835499972221442E-3</c:v>
                </c:pt>
                <c:pt idx="6">
                  <c:v>9.7707000022637658E-3</c:v>
                </c:pt>
                <c:pt idx="7">
                  <c:v>8.2249499901081435E-3</c:v>
                </c:pt>
                <c:pt idx="29">
                  <c:v>6.8438399997830857E-2</c:v>
                </c:pt>
                <c:pt idx="30">
                  <c:v>7.0135349997144658E-2</c:v>
                </c:pt>
                <c:pt idx="32">
                  <c:v>7.5900900003034621E-2</c:v>
                </c:pt>
                <c:pt idx="33">
                  <c:v>7.6280900000710972E-2</c:v>
                </c:pt>
                <c:pt idx="34">
                  <c:v>7.6477849994262215E-2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A2-4A68-A04E-B163D8C6A6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6.0000000000000001E-3</c:v>
                  </c:pt>
                  <c:pt idx="12">
                    <c:v>2E-3</c:v>
                  </c:pt>
                  <c:pt idx="13">
                    <c:v>1.1000000000000001E-3</c:v>
                  </c:pt>
                  <c:pt idx="14">
                    <c:v>1.6999999999999999E-3</c:v>
                  </c:pt>
                  <c:pt idx="15">
                    <c:v>2.8E-3</c:v>
                  </c:pt>
                  <c:pt idx="19">
                    <c:v>4.4999999999999997E-3</c:v>
                  </c:pt>
                  <c:pt idx="20">
                    <c:v>4.4999999999999997E-3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5.0000000000000001E-4</c:v>
                  </c:pt>
                  <c:pt idx="30">
                    <c:v>1E-4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4.0000000000000002E-4</c:v>
                  </c:pt>
                  <c:pt idx="39">
                    <c:v>5.0000000000000001E-4</c:v>
                  </c:pt>
                  <c:pt idx="40">
                    <c:v>5.9999999999999995E-4</c:v>
                  </c:pt>
                  <c:pt idx="41">
                    <c:v>2.2000000000000001E-3</c:v>
                  </c:pt>
                  <c:pt idx="42">
                    <c:v>2.8999999999999998E-3</c:v>
                  </c:pt>
                  <c:pt idx="43">
                    <c:v>2.5999999999999999E-3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6.0000000000000001E-3</c:v>
                  </c:pt>
                  <c:pt idx="12">
                    <c:v>2E-3</c:v>
                  </c:pt>
                  <c:pt idx="13">
                    <c:v>1.1000000000000001E-3</c:v>
                  </c:pt>
                  <c:pt idx="14">
                    <c:v>1.6999999999999999E-3</c:v>
                  </c:pt>
                  <c:pt idx="15">
                    <c:v>2.8E-3</c:v>
                  </c:pt>
                  <c:pt idx="19">
                    <c:v>4.4999999999999997E-3</c:v>
                  </c:pt>
                  <c:pt idx="20">
                    <c:v>4.4999999999999997E-3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5.0000000000000001E-4</c:v>
                  </c:pt>
                  <c:pt idx="30">
                    <c:v>1E-4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4.0000000000000002E-4</c:v>
                  </c:pt>
                  <c:pt idx="39">
                    <c:v>5.0000000000000001E-4</c:v>
                  </c:pt>
                  <c:pt idx="40">
                    <c:v>5.9999999999999995E-4</c:v>
                  </c:pt>
                  <c:pt idx="41">
                    <c:v>2.2000000000000001E-3</c:v>
                  </c:pt>
                  <c:pt idx="42">
                    <c:v>2.8999999999999998E-3</c:v>
                  </c:pt>
                  <c:pt idx="4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18896.5</c:v>
                </c:pt>
                <c:pt idx="2">
                  <c:v>18970.5</c:v>
                </c:pt>
                <c:pt idx="3">
                  <c:v>18974</c:v>
                </c:pt>
                <c:pt idx="4">
                  <c:v>24379</c:v>
                </c:pt>
                <c:pt idx="5">
                  <c:v>24494.5</c:v>
                </c:pt>
                <c:pt idx="6">
                  <c:v>25513</c:v>
                </c:pt>
                <c:pt idx="7">
                  <c:v>25520.5</c:v>
                </c:pt>
                <c:pt idx="8">
                  <c:v>46102</c:v>
                </c:pt>
                <c:pt idx="9">
                  <c:v>46102</c:v>
                </c:pt>
                <c:pt idx="10">
                  <c:v>47210</c:v>
                </c:pt>
                <c:pt idx="11">
                  <c:v>47424.5</c:v>
                </c:pt>
                <c:pt idx="12">
                  <c:v>47621.5</c:v>
                </c:pt>
                <c:pt idx="13">
                  <c:v>50166</c:v>
                </c:pt>
                <c:pt idx="14">
                  <c:v>50180.5</c:v>
                </c:pt>
                <c:pt idx="15">
                  <c:v>50181</c:v>
                </c:pt>
                <c:pt idx="16">
                  <c:v>50255</c:v>
                </c:pt>
                <c:pt idx="17">
                  <c:v>51351</c:v>
                </c:pt>
                <c:pt idx="18">
                  <c:v>51562.5</c:v>
                </c:pt>
                <c:pt idx="19">
                  <c:v>51607</c:v>
                </c:pt>
                <c:pt idx="20">
                  <c:v>51607</c:v>
                </c:pt>
                <c:pt idx="21">
                  <c:v>52922</c:v>
                </c:pt>
                <c:pt idx="22">
                  <c:v>55528.5</c:v>
                </c:pt>
                <c:pt idx="23">
                  <c:v>55529</c:v>
                </c:pt>
                <c:pt idx="24">
                  <c:v>56965</c:v>
                </c:pt>
                <c:pt idx="25">
                  <c:v>57000</c:v>
                </c:pt>
                <c:pt idx="26">
                  <c:v>57000.5</c:v>
                </c:pt>
                <c:pt idx="27">
                  <c:v>58158.5</c:v>
                </c:pt>
                <c:pt idx="28">
                  <c:v>58159</c:v>
                </c:pt>
                <c:pt idx="29">
                  <c:v>58256</c:v>
                </c:pt>
                <c:pt idx="30">
                  <c:v>58256.5</c:v>
                </c:pt>
                <c:pt idx="31">
                  <c:v>61945.5</c:v>
                </c:pt>
                <c:pt idx="32">
                  <c:v>62131</c:v>
                </c:pt>
                <c:pt idx="33">
                  <c:v>63331</c:v>
                </c:pt>
                <c:pt idx="34">
                  <c:v>63331.5</c:v>
                </c:pt>
                <c:pt idx="35">
                  <c:v>63529</c:v>
                </c:pt>
                <c:pt idx="36">
                  <c:v>64969.5</c:v>
                </c:pt>
                <c:pt idx="37">
                  <c:v>66252</c:v>
                </c:pt>
                <c:pt idx="38">
                  <c:v>66493</c:v>
                </c:pt>
                <c:pt idx="39">
                  <c:v>67615</c:v>
                </c:pt>
                <c:pt idx="40">
                  <c:v>67859.5</c:v>
                </c:pt>
                <c:pt idx="41">
                  <c:v>74563</c:v>
                </c:pt>
                <c:pt idx="42">
                  <c:v>74563.5</c:v>
                </c:pt>
                <c:pt idx="43">
                  <c:v>74564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4">
                  <c:v>5.1998949995322619E-2</c:v>
                </c:pt>
                <c:pt idx="15">
                  <c:v>4.9095899994426873E-2</c:v>
                </c:pt>
                <c:pt idx="16">
                  <c:v>4.7344499995233491E-2</c:v>
                </c:pt>
                <c:pt idx="17">
                  <c:v>5.1958899995952379E-2</c:v>
                </c:pt>
                <c:pt idx="18">
                  <c:v>4.9568750000617001E-2</c:v>
                </c:pt>
                <c:pt idx="19">
                  <c:v>5.4697299994586501E-2</c:v>
                </c:pt>
                <c:pt idx="20">
                  <c:v>5.4697299994586501E-2</c:v>
                </c:pt>
                <c:pt idx="21">
                  <c:v>5.9275799998431467E-2</c:v>
                </c:pt>
                <c:pt idx="22">
                  <c:v>6.2676149995240849E-2</c:v>
                </c:pt>
                <c:pt idx="23">
                  <c:v>6.1273100000107661E-2</c:v>
                </c:pt>
                <c:pt idx="24">
                  <c:v>6.2013499999011401E-2</c:v>
                </c:pt>
                <c:pt idx="25">
                  <c:v>6.6399999996065162E-2</c:v>
                </c:pt>
                <c:pt idx="26">
                  <c:v>6.4296949996787589E-2</c:v>
                </c:pt>
                <c:pt idx="27">
                  <c:v>7.2333149997575674E-2</c:v>
                </c:pt>
                <c:pt idx="28">
                  <c:v>6.8330099995364435E-2</c:v>
                </c:pt>
                <c:pt idx="31">
                  <c:v>7.6132449998112861E-2</c:v>
                </c:pt>
                <c:pt idx="35">
                  <c:v>7.4173099994368386E-2</c:v>
                </c:pt>
                <c:pt idx="36">
                  <c:v>7.8086049994453788E-2</c:v>
                </c:pt>
                <c:pt idx="37">
                  <c:v>8.2662799999525305E-2</c:v>
                </c:pt>
                <c:pt idx="38">
                  <c:v>8.3192699996288866E-2</c:v>
                </c:pt>
                <c:pt idx="39">
                  <c:v>8.9848499999789055E-2</c:v>
                </c:pt>
                <c:pt idx="40">
                  <c:v>8.7657049996778369E-2</c:v>
                </c:pt>
                <c:pt idx="41">
                  <c:v>0.10746569999173516</c:v>
                </c:pt>
                <c:pt idx="42">
                  <c:v>0.10826264999195701</c:v>
                </c:pt>
                <c:pt idx="43">
                  <c:v>0.10425959999702172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A2-4A68-A04E-B163D8C6A6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6.0000000000000001E-3</c:v>
                  </c:pt>
                  <c:pt idx="12">
                    <c:v>2E-3</c:v>
                  </c:pt>
                  <c:pt idx="13">
                    <c:v>1.1000000000000001E-3</c:v>
                  </c:pt>
                  <c:pt idx="14">
                    <c:v>1.6999999999999999E-3</c:v>
                  </c:pt>
                  <c:pt idx="15">
                    <c:v>2.8E-3</c:v>
                  </c:pt>
                  <c:pt idx="19">
                    <c:v>4.4999999999999997E-3</c:v>
                  </c:pt>
                  <c:pt idx="20">
                    <c:v>4.4999999999999997E-3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5.0000000000000001E-4</c:v>
                  </c:pt>
                  <c:pt idx="30">
                    <c:v>1E-4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4.0000000000000002E-4</c:v>
                  </c:pt>
                  <c:pt idx="39">
                    <c:v>5.0000000000000001E-4</c:v>
                  </c:pt>
                  <c:pt idx="40">
                    <c:v>5.9999999999999995E-4</c:v>
                  </c:pt>
                  <c:pt idx="41">
                    <c:v>2.2000000000000001E-3</c:v>
                  </c:pt>
                  <c:pt idx="42">
                    <c:v>2.8999999999999998E-3</c:v>
                  </c:pt>
                  <c:pt idx="43">
                    <c:v>2.5999999999999999E-3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6.0000000000000001E-3</c:v>
                  </c:pt>
                  <c:pt idx="12">
                    <c:v>2E-3</c:v>
                  </c:pt>
                  <c:pt idx="13">
                    <c:v>1.1000000000000001E-3</c:v>
                  </c:pt>
                  <c:pt idx="14">
                    <c:v>1.6999999999999999E-3</c:v>
                  </c:pt>
                  <c:pt idx="15">
                    <c:v>2.8E-3</c:v>
                  </c:pt>
                  <c:pt idx="19">
                    <c:v>4.4999999999999997E-3</c:v>
                  </c:pt>
                  <c:pt idx="20">
                    <c:v>4.4999999999999997E-3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5.0000000000000001E-4</c:v>
                  </c:pt>
                  <c:pt idx="30">
                    <c:v>1E-4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4.0000000000000002E-4</c:v>
                  </c:pt>
                  <c:pt idx="39">
                    <c:v>5.0000000000000001E-4</c:v>
                  </c:pt>
                  <c:pt idx="40">
                    <c:v>5.9999999999999995E-4</c:v>
                  </c:pt>
                  <c:pt idx="41">
                    <c:v>2.2000000000000001E-3</c:v>
                  </c:pt>
                  <c:pt idx="42">
                    <c:v>2.8999999999999998E-3</c:v>
                  </c:pt>
                  <c:pt idx="4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18896.5</c:v>
                </c:pt>
                <c:pt idx="2">
                  <c:v>18970.5</c:v>
                </c:pt>
                <c:pt idx="3">
                  <c:v>18974</c:v>
                </c:pt>
                <c:pt idx="4">
                  <c:v>24379</c:v>
                </c:pt>
                <c:pt idx="5">
                  <c:v>24494.5</c:v>
                </c:pt>
                <c:pt idx="6">
                  <c:v>25513</c:v>
                </c:pt>
                <c:pt idx="7">
                  <c:v>25520.5</c:v>
                </c:pt>
                <c:pt idx="8">
                  <c:v>46102</c:v>
                </c:pt>
                <c:pt idx="9">
                  <c:v>46102</c:v>
                </c:pt>
                <c:pt idx="10">
                  <c:v>47210</c:v>
                </c:pt>
                <c:pt idx="11">
                  <c:v>47424.5</c:v>
                </c:pt>
                <c:pt idx="12">
                  <c:v>47621.5</c:v>
                </c:pt>
                <c:pt idx="13">
                  <c:v>50166</c:v>
                </c:pt>
                <c:pt idx="14">
                  <c:v>50180.5</c:v>
                </c:pt>
                <c:pt idx="15">
                  <c:v>50181</c:v>
                </c:pt>
                <c:pt idx="16">
                  <c:v>50255</c:v>
                </c:pt>
                <c:pt idx="17">
                  <c:v>51351</c:v>
                </c:pt>
                <c:pt idx="18">
                  <c:v>51562.5</c:v>
                </c:pt>
                <c:pt idx="19">
                  <c:v>51607</c:v>
                </c:pt>
                <c:pt idx="20">
                  <c:v>51607</c:v>
                </c:pt>
                <c:pt idx="21">
                  <c:v>52922</c:v>
                </c:pt>
                <c:pt idx="22">
                  <c:v>55528.5</c:v>
                </c:pt>
                <c:pt idx="23">
                  <c:v>55529</c:v>
                </c:pt>
                <c:pt idx="24">
                  <c:v>56965</c:v>
                </c:pt>
                <c:pt idx="25">
                  <c:v>57000</c:v>
                </c:pt>
                <c:pt idx="26">
                  <c:v>57000.5</c:v>
                </c:pt>
                <c:pt idx="27">
                  <c:v>58158.5</c:v>
                </c:pt>
                <c:pt idx="28">
                  <c:v>58159</c:v>
                </c:pt>
                <c:pt idx="29">
                  <c:v>58256</c:v>
                </c:pt>
                <c:pt idx="30">
                  <c:v>58256.5</c:v>
                </c:pt>
                <c:pt idx="31">
                  <c:v>61945.5</c:v>
                </c:pt>
                <c:pt idx="32">
                  <c:v>62131</c:v>
                </c:pt>
                <c:pt idx="33">
                  <c:v>63331</c:v>
                </c:pt>
                <c:pt idx="34">
                  <c:v>63331.5</c:v>
                </c:pt>
                <c:pt idx="35">
                  <c:v>63529</c:v>
                </c:pt>
                <c:pt idx="36">
                  <c:v>64969.5</c:v>
                </c:pt>
                <c:pt idx="37">
                  <c:v>66252</c:v>
                </c:pt>
                <c:pt idx="38">
                  <c:v>66493</c:v>
                </c:pt>
                <c:pt idx="39">
                  <c:v>67615</c:v>
                </c:pt>
                <c:pt idx="40">
                  <c:v>67859.5</c:v>
                </c:pt>
                <c:pt idx="41">
                  <c:v>74563</c:v>
                </c:pt>
                <c:pt idx="42">
                  <c:v>74563.5</c:v>
                </c:pt>
                <c:pt idx="43">
                  <c:v>74564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A2-4A68-A04E-B163D8C6A6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6.0000000000000001E-3</c:v>
                  </c:pt>
                  <c:pt idx="12">
                    <c:v>2E-3</c:v>
                  </c:pt>
                  <c:pt idx="13">
                    <c:v>1.1000000000000001E-3</c:v>
                  </c:pt>
                  <c:pt idx="14">
                    <c:v>1.6999999999999999E-3</c:v>
                  </c:pt>
                  <c:pt idx="15">
                    <c:v>2.8E-3</c:v>
                  </c:pt>
                  <c:pt idx="19">
                    <c:v>4.4999999999999997E-3</c:v>
                  </c:pt>
                  <c:pt idx="20">
                    <c:v>4.4999999999999997E-3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5.0000000000000001E-4</c:v>
                  </c:pt>
                  <c:pt idx="30">
                    <c:v>1E-4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4.0000000000000002E-4</c:v>
                  </c:pt>
                  <c:pt idx="39">
                    <c:v>5.0000000000000001E-4</c:v>
                  </c:pt>
                  <c:pt idx="40">
                    <c:v>5.9999999999999995E-4</c:v>
                  </c:pt>
                  <c:pt idx="41">
                    <c:v>2.2000000000000001E-3</c:v>
                  </c:pt>
                  <c:pt idx="42">
                    <c:v>2.8999999999999998E-3</c:v>
                  </c:pt>
                  <c:pt idx="43">
                    <c:v>2.5999999999999999E-3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6.0000000000000001E-3</c:v>
                  </c:pt>
                  <c:pt idx="12">
                    <c:v>2E-3</c:v>
                  </c:pt>
                  <c:pt idx="13">
                    <c:v>1.1000000000000001E-3</c:v>
                  </c:pt>
                  <c:pt idx="14">
                    <c:v>1.6999999999999999E-3</c:v>
                  </c:pt>
                  <c:pt idx="15">
                    <c:v>2.8E-3</c:v>
                  </c:pt>
                  <c:pt idx="19">
                    <c:v>4.4999999999999997E-3</c:v>
                  </c:pt>
                  <c:pt idx="20">
                    <c:v>4.4999999999999997E-3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5.0000000000000001E-4</c:v>
                  </c:pt>
                  <c:pt idx="30">
                    <c:v>1E-4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4.0000000000000002E-4</c:v>
                  </c:pt>
                  <c:pt idx="39">
                    <c:v>5.0000000000000001E-4</c:v>
                  </c:pt>
                  <c:pt idx="40">
                    <c:v>5.9999999999999995E-4</c:v>
                  </c:pt>
                  <c:pt idx="41">
                    <c:v>2.2000000000000001E-3</c:v>
                  </c:pt>
                  <c:pt idx="42">
                    <c:v>2.8999999999999998E-3</c:v>
                  </c:pt>
                  <c:pt idx="4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18896.5</c:v>
                </c:pt>
                <c:pt idx="2">
                  <c:v>18970.5</c:v>
                </c:pt>
                <c:pt idx="3">
                  <c:v>18974</c:v>
                </c:pt>
                <c:pt idx="4">
                  <c:v>24379</c:v>
                </c:pt>
                <c:pt idx="5">
                  <c:v>24494.5</c:v>
                </c:pt>
                <c:pt idx="6">
                  <c:v>25513</c:v>
                </c:pt>
                <c:pt idx="7">
                  <c:v>25520.5</c:v>
                </c:pt>
                <c:pt idx="8">
                  <c:v>46102</c:v>
                </c:pt>
                <c:pt idx="9">
                  <c:v>46102</c:v>
                </c:pt>
                <c:pt idx="10">
                  <c:v>47210</c:v>
                </c:pt>
                <c:pt idx="11">
                  <c:v>47424.5</c:v>
                </c:pt>
                <c:pt idx="12">
                  <c:v>47621.5</c:v>
                </c:pt>
                <c:pt idx="13">
                  <c:v>50166</c:v>
                </c:pt>
                <c:pt idx="14">
                  <c:v>50180.5</c:v>
                </c:pt>
                <c:pt idx="15">
                  <c:v>50181</c:v>
                </c:pt>
                <c:pt idx="16">
                  <c:v>50255</c:v>
                </c:pt>
                <c:pt idx="17">
                  <c:v>51351</c:v>
                </c:pt>
                <c:pt idx="18">
                  <c:v>51562.5</c:v>
                </c:pt>
                <c:pt idx="19">
                  <c:v>51607</c:v>
                </c:pt>
                <c:pt idx="20">
                  <c:v>51607</c:v>
                </c:pt>
                <c:pt idx="21">
                  <c:v>52922</c:v>
                </c:pt>
                <c:pt idx="22">
                  <c:v>55528.5</c:v>
                </c:pt>
                <c:pt idx="23">
                  <c:v>55529</c:v>
                </c:pt>
                <c:pt idx="24">
                  <c:v>56965</c:v>
                </c:pt>
                <c:pt idx="25">
                  <c:v>57000</c:v>
                </c:pt>
                <c:pt idx="26">
                  <c:v>57000.5</c:v>
                </c:pt>
                <c:pt idx="27">
                  <c:v>58158.5</c:v>
                </c:pt>
                <c:pt idx="28">
                  <c:v>58159</c:v>
                </c:pt>
                <c:pt idx="29">
                  <c:v>58256</c:v>
                </c:pt>
                <c:pt idx="30">
                  <c:v>58256.5</c:v>
                </c:pt>
                <c:pt idx="31">
                  <c:v>61945.5</c:v>
                </c:pt>
                <c:pt idx="32">
                  <c:v>62131</c:v>
                </c:pt>
                <c:pt idx="33">
                  <c:v>63331</c:v>
                </c:pt>
                <c:pt idx="34">
                  <c:v>63331.5</c:v>
                </c:pt>
                <c:pt idx="35">
                  <c:v>63529</c:v>
                </c:pt>
                <c:pt idx="36">
                  <c:v>64969.5</c:v>
                </c:pt>
                <c:pt idx="37">
                  <c:v>66252</c:v>
                </c:pt>
                <c:pt idx="38">
                  <c:v>66493</c:v>
                </c:pt>
                <c:pt idx="39">
                  <c:v>67615</c:v>
                </c:pt>
                <c:pt idx="40">
                  <c:v>67859.5</c:v>
                </c:pt>
                <c:pt idx="41">
                  <c:v>74563</c:v>
                </c:pt>
                <c:pt idx="42">
                  <c:v>74563.5</c:v>
                </c:pt>
                <c:pt idx="43">
                  <c:v>74564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A2-4A68-A04E-B163D8C6A6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6.0000000000000001E-3</c:v>
                  </c:pt>
                  <c:pt idx="12">
                    <c:v>2E-3</c:v>
                  </c:pt>
                  <c:pt idx="13">
                    <c:v>1.1000000000000001E-3</c:v>
                  </c:pt>
                  <c:pt idx="14">
                    <c:v>1.6999999999999999E-3</c:v>
                  </c:pt>
                  <c:pt idx="15">
                    <c:v>2.8E-3</c:v>
                  </c:pt>
                  <c:pt idx="19">
                    <c:v>4.4999999999999997E-3</c:v>
                  </c:pt>
                  <c:pt idx="20">
                    <c:v>4.4999999999999997E-3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5.0000000000000001E-4</c:v>
                  </c:pt>
                  <c:pt idx="30">
                    <c:v>1E-4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4.0000000000000002E-4</c:v>
                  </c:pt>
                  <c:pt idx="39">
                    <c:v>5.0000000000000001E-4</c:v>
                  </c:pt>
                  <c:pt idx="40">
                    <c:v>5.9999999999999995E-4</c:v>
                  </c:pt>
                  <c:pt idx="41">
                    <c:v>2.2000000000000001E-3</c:v>
                  </c:pt>
                  <c:pt idx="42">
                    <c:v>2.8999999999999998E-3</c:v>
                  </c:pt>
                  <c:pt idx="43">
                    <c:v>2.5999999999999999E-3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6.0000000000000001E-3</c:v>
                  </c:pt>
                  <c:pt idx="12">
                    <c:v>2E-3</c:v>
                  </c:pt>
                  <c:pt idx="13">
                    <c:v>1.1000000000000001E-3</c:v>
                  </c:pt>
                  <c:pt idx="14">
                    <c:v>1.6999999999999999E-3</c:v>
                  </c:pt>
                  <c:pt idx="15">
                    <c:v>2.8E-3</c:v>
                  </c:pt>
                  <c:pt idx="19">
                    <c:v>4.4999999999999997E-3</c:v>
                  </c:pt>
                  <c:pt idx="20">
                    <c:v>4.4999999999999997E-3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5.0000000000000001E-4</c:v>
                  </c:pt>
                  <c:pt idx="30">
                    <c:v>1E-4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4.0000000000000002E-4</c:v>
                  </c:pt>
                  <c:pt idx="39">
                    <c:v>5.0000000000000001E-4</c:v>
                  </c:pt>
                  <c:pt idx="40">
                    <c:v>5.9999999999999995E-4</c:v>
                  </c:pt>
                  <c:pt idx="41">
                    <c:v>2.2000000000000001E-3</c:v>
                  </c:pt>
                  <c:pt idx="42">
                    <c:v>2.8999999999999998E-3</c:v>
                  </c:pt>
                  <c:pt idx="4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18896.5</c:v>
                </c:pt>
                <c:pt idx="2">
                  <c:v>18970.5</c:v>
                </c:pt>
                <c:pt idx="3">
                  <c:v>18974</c:v>
                </c:pt>
                <c:pt idx="4">
                  <c:v>24379</c:v>
                </c:pt>
                <c:pt idx="5">
                  <c:v>24494.5</c:v>
                </c:pt>
                <c:pt idx="6">
                  <c:v>25513</c:v>
                </c:pt>
                <c:pt idx="7">
                  <c:v>25520.5</c:v>
                </c:pt>
                <c:pt idx="8">
                  <c:v>46102</c:v>
                </c:pt>
                <c:pt idx="9">
                  <c:v>46102</c:v>
                </c:pt>
                <c:pt idx="10">
                  <c:v>47210</c:v>
                </c:pt>
                <c:pt idx="11">
                  <c:v>47424.5</c:v>
                </c:pt>
                <c:pt idx="12">
                  <c:v>47621.5</c:v>
                </c:pt>
                <c:pt idx="13">
                  <c:v>50166</c:v>
                </c:pt>
                <c:pt idx="14">
                  <c:v>50180.5</c:v>
                </c:pt>
                <c:pt idx="15">
                  <c:v>50181</c:v>
                </c:pt>
                <c:pt idx="16">
                  <c:v>50255</c:v>
                </c:pt>
                <c:pt idx="17">
                  <c:v>51351</c:v>
                </c:pt>
                <c:pt idx="18">
                  <c:v>51562.5</c:v>
                </c:pt>
                <c:pt idx="19">
                  <c:v>51607</c:v>
                </c:pt>
                <c:pt idx="20">
                  <c:v>51607</c:v>
                </c:pt>
                <c:pt idx="21">
                  <c:v>52922</c:v>
                </c:pt>
                <c:pt idx="22">
                  <c:v>55528.5</c:v>
                </c:pt>
                <c:pt idx="23">
                  <c:v>55529</c:v>
                </c:pt>
                <c:pt idx="24">
                  <c:v>56965</c:v>
                </c:pt>
                <c:pt idx="25">
                  <c:v>57000</c:v>
                </c:pt>
                <c:pt idx="26">
                  <c:v>57000.5</c:v>
                </c:pt>
                <c:pt idx="27">
                  <c:v>58158.5</c:v>
                </c:pt>
                <c:pt idx="28">
                  <c:v>58159</c:v>
                </c:pt>
                <c:pt idx="29">
                  <c:v>58256</c:v>
                </c:pt>
                <c:pt idx="30">
                  <c:v>58256.5</c:v>
                </c:pt>
                <c:pt idx="31">
                  <c:v>61945.5</c:v>
                </c:pt>
                <c:pt idx="32">
                  <c:v>62131</c:v>
                </c:pt>
                <c:pt idx="33">
                  <c:v>63331</c:v>
                </c:pt>
                <c:pt idx="34">
                  <c:v>63331.5</c:v>
                </c:pt>
                <c:pt idx="35">
                  <c:v>63529</c:v>
                </c:pt>
                <c:pt idx="36">
                  <c:v>64969.5</c:v>
                </c:pt>
                <c:pt idx="37">
                  <c:v>66252</c:v>
                </c:pt>
                <c:pt idx="38">
                  <c:v>66493</c:v>
                </c:pt>
                <c:pt idx="39">
                  <c:v>67615</c:v>
                </c:pt>
                <c:pt idx="40">
                  <c:v>67859.5</c:v>
                </c:pt>
                <c:pt idx="41">
                  <c:v>74563</c:v>
                </c:pt>
                <c:pt idx="42">
                  <c:v>74563.5</c:v>
                </c:pt>
                <c:pt idx="43">
                  <c:v>74564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A2-4A68-A04E-B163D8C6A6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18896.5</c:v>
                </c:pt>
                <c:pt idx="2">
                  <c:v>18970.5</c:v>
                </c:pt>
                <c:pt idx="3">
                  <c:v>18974</c:v>
                </c:pt>
                <c:pt idx="4">
                  <c:v>24379</c:v>
                </c:pt>
                <c:pt idx="5">
                  <c:v>24494.5</c:v>
                </c:pt>
                <c:pt idx="6">
                  <c:v>25513</c:v>
                </c:pt>
                <c:pt idx="7">
                  <c:v>25520.5</c:v>
                </c:pt>
                <c:pt idx="8">
                  <c:v>46102</c:v>
                </c:pt>
                <c:pt idx="9">
                  <c:v>46102</c:v>
                </c:pt>
                <c:pt idx="10">
                  <c:v>47210</c:v>
                </c:pt>
                <c:pt idx="11">
                  <c:v>47424.5</c:v>
                </c:pt>
                <c:pt idx="12">
                  <c:v>47621.5</c:v>
                </c:pt>
                <c:pt idx="13">
                  <c:v>50166</c:v>
                </c:pt>
                <c:pt idx="14">
                  <c:v>50180.5</c:v>
                </c:pt>
                <c:pt idx="15">
                  <c:v>50181</c:v>
                </c:pt>
                <c:pt idx="16">
                  <c:v>50255</c:v>
                </c:pt>
                <c:pt idx="17">
                  <c:v>51351</c:v>
                </c:pt>
                <c:pt idx="18">
                  <c:v>51562.5</c:v>
                </c:pt>
                <c:pt idx="19">
                  <c:v>51607</c:v>
                </c:pt>
                <c:pt idx="20">
                  <c:v>51607</c:v>
                </c:pt>
                <c:pt idx="21">
                  <c:v>52922</c:v>
                </c:pt>
                <c:pt idx="22">
                  <c:v>55528.5</c:v>
                </c:pt>
                <c:pt idx="23">
                  <c:v>55529</c:v>
                </c:pt>
                <c:pt idx="24">
                  <c:v>56965</c:v>
                </c:pt>
                <c:pt idx="25">
                  <c:v>57000</c:v>
                </c:pt>
                <c:pt idx="26">
                  <c:v>57000.5</c:v>
                </c:pt>
                <c:pt idx="27">
                  <c:v>58158.5</c:v>
                </c:pt>
                <c:pt idx="28">
                  <c:v>58159</c:v>
                </c:pt>
                <c:pt idx="29">
                  <c:v>58256</c:v>
                </c:pt>
                <c:pt idx="30">
                  <c:v>58256.5</c:v>
                </c:pt>
                <c:pt idx="31">
                  <c:v>61945.5</c:v>
                </c:pt>
                <c:pt idx="32">
                  <c:v>62131</c:v>
                </c:pt>
                <c:pt idx="33">
                  <c:v>63331</c:v>
                </c:pt>
                <c:pt idx="34">
                  <c:v>63331.5</c:v>
                </c:pt>
                <c:pt idx="35">
                  <c:v>63529</c:v>
                </c:pt>
                <c:pt idx="36">
                  <c:v>64969.5</c:v>
                </c:pt>
                <c:pt idx="37">
                  <c:v>66252</c:v>
                </c:pt>
                <c:pt idx="38">
                  <c:v>66493</c:v>
                </c:pt>
                <c:pt idx="39">
                  <c:v>67615</c:v>
                </c:pt>
                <c:pt idx="40">
                  <c:v>67859.5</c:v>
                </c:pt>
                <c:pt idx="41">
                  <c:v>74563</c:v>
                </c:pt>
                <c:pt idx="42">
                  <c:v>74563.5</c:v>
                </c:pt>
                <c:pt idx="43">
                  <c:v>74564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4">
                  <c:v>-6.180357302158615E-3</c:v>
                </c:pt>
                <c:pt idx="5">
                  <c:v>-5.9280692850610037E-3</c:v>
                </c:pt>
                <c:pt idx="6">
                  <c:v>-3.703347679745693E-3</c:v>
                </c:pt>
                <c:pt idx="7">
                  <c:v>-3.6869653409731182E-3</c:v>
                </c:pt>
                <c:pt idx="8">
                  <c:v>4.1269448718719681E-2</c:v>
                </c:pt>
                <c:pt idx="9">
                  <c:v>4.1269448718719681E-2</c:v>
                </c:pt>
                <c:pt idx="10">
                  <c:v>4.36896662333877E-2</c:v>
                </c:pt>
                <c:pt idx="11">
                  <c:v>4.4158201122283261E-2</c:v>
                </c:pt>
                <c:pt idx="12">
                  <c:v>4.4588510554042823E-2</c:v>
                </c:pt>
                <c:pt idx="13">
                  <c:v>5.0146492021617514E-2</c:v>
                </c:pt>
                <c:pt idx="14">
                  <c:v>5.0178164543244488E-2</c:v>
                </c:pt>
                <c:pt idx="15">
                  <c:v>5.017925669916265E-2</c:v>
                </c:pt>
                <c:pt idx="16">
                  <c:v>5.0340895775052033E-2</c:v>
                </c:pt>
                <c:pt idx="17">
                  <c:v>5.2734901547683927E-2</c:v>
                </c:pt>
                <c:pt idx="18">
                  <c:v>5.3196883501070463E-2</c:v>
                </c:pt>
                <c:pt idx="19">
                  <c:v>5.3294085377787723E-2</c:v>
                </c:pt>
                <c:pt idx="20">
                  <c:v>5.3294085377787723E-2</c:v>
                </c:pt>
                <c:pt idx="21">
                  <c:v>5.6166455442578728E-2</c:v>
                </c:pt>
                <c:pt idx="22">
                  <c:v>6.1859864244006676E-2</c:v>
                </c:pt>
                <c:pt idx="23">
                  <c:v>6.1860956399924852E-2</c:v>
                </c:pt>
                <c:pt idx="24">
                  <c:v>6.4997628196913348E-2</c:v>
                </c:pt>
                <c:pt idx="25">
                  <c:v>6.5074079111185359E-2</c:v>
                </c:pt>
                <c:pt idx="26">
                  <c:v>6.5075171267103521E-2</c:v>
                </c:pt>
                <c:pt idx="27">
                  <c:v>6.7604604373588673E-2</c:v>
                </c:pt>
                <c:pt idx="28">
                  <c:v>6.7605696529506848E-2</c:v>
                </c:pt>
                <c:pt idx="29">
                  <c:v>6.7817574777632117E-2</c:v>
                </c:pt>
                <c:pt idx="30">
                  <c:v>6.7818666933550292E-2</c:v>
                </c:pt>
                <c:pt idx="31">
                  <c:v>7.5876593297819511E-2</c:v>
                </c:pt>
                <c:pt idx="32">
                  <c:v>7.6281783143461124E-2</c:v>
                </c:pt>
                <c:pt idx="33">
                  <c:v>7.89029573470727E-2</c:v>
                </c:pt>
                <c:pt idx="34">
                  <c:v>7.8904049502990847E-2</c:v>
                </c:pt>
                <c:pt idx="35">
                  <c:v>7.9335451090668585E-2</c:v>
                </c:pt>
                <c:pt idx="36">
                  <c:v>8.2481952290920646E-2</c:v>
                </c:pt>
                <c:pt idx="37">
                  <c:v>8.5283332221030489E-2</c:v>
                </c:pt>
                <c:pt idx="38">
                  <c:v>8.5809751373589149E-2</c:v>
                </c:pt>
                <c:pt idx="39">
                  <c:v>8.8260549253965953E-2</c:v>
                </c:pt>
                <c:pt idx="40">
                  <c:v>8.8794613497951813E-2</c:v>
                </c:pt>
                <c:pt idx="41">
                  <c:v>0.10343714789287692</c:v>
                </c:pt>
                <c:pt idx="42">
                  <c:v>0.10343824004879509</c:v>
                </c:pt>
                <c:pt idx="43">
                  <c:v>0.10343933220471324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A2-4A68-A04E-B163D8C6A6E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18896.5</c:v>
                </c:pt>
                <c:pt idx="2">
                  <c:v>18970.5</c:v>
                </c:pt>
                <c:pt idx="3">
                  <c:v>18974</c:v>
                </c:pt>
                <c:pt idx="4">
                  <c:v>24379</c:v>
                </c:pt>
                <c:pt idx="5">
                  <c:v>24494.5</c:v>
                </c:pt>
                <c:pt idx="6">
                  <c:v>25513</c:v>
                </c:pt>
                <c:pt idx="7">
                  <c:v>25520.5</c:v>
                </c:pt>
                <c:pt idx="8">
                  <c:v>46102</c:v>
                </c:pt>
                <c:pt idx="9">
                  <c:v>46102</c:v>
                </c:pt>
                <c:pt idx="10">
                  <c:v>47210</c:v>
                </c:pt>
                <c:pt idx="11">
                  <c:v>47424.5</c:v>
                </c:pt>
                <c:pt idx="12">
                  <c:v>47621.5</c:v>
                </c:pt>
                <c:pt idx="13">
                  <c:v>50166</c:v>
                </c:pt>
                <c:pt idx="14">
                  <c:v>50180.5</c:v>
                </c:pt>
                <c:pt idx="15">
                  <c:v>50181</c:v>
                </c:pt>
                <c:pt idx="16">
                  <c:v>50255</c:v>
                </c:pt>
                <c:pt idx="17">
                  <c:v>51351</c:v>
                </c:pt>
                <c:pt idx="18">
                  <c:v>51562.5</c:v>
                </c:pt>
                <c:pt idx="19">
                  <c:v>51607</c:v>
                </c:pt>
                <c:pt idx="20">
                  <c:v>51607</c:v>
                </c:pt>
                <c:pt idx="21">
                  <c:v>52922</c:v>
                </c:pt>
                <c:pt idx="22">
                  <c:v>55528.5</c:v>
                </c:pt>
                <c:pt idx="23">
                  <c:v>55529</c:v>
                </c:pt>
                <c:pt idx="24">
                  <c:v>56965</c:v>
                </c:pt>
                <c:pt idx="25">
                  <c:v>57000</c:v>
                </c:pt>
                <c:pt idx="26">
                  <c:v>57000.5</c:v>
                </c:pt>
                <c:pt idx="27">
                  <c:v>58158.5</c:v>
                </c:pt>
                <c:pt idx="28">
                  <c:v>58159</c:v>
                </c:pt>
                <c:pt idx="29">
                  <c:v>58256</c:v>
                </c:pt>
                <c:pt idx="30">
                  <c:v>58256.5</c:v>
                </c:pt>
                <c:pt idx="31">
                  <c:v>61945.5</c:v>
                </c:pt>
                <c:pt idx="32">
                  <c:v>62131</c:v>
                </c:pt>
                <c:pt idx="33">
                  <c:v>63331</c:v>
                </c:pt>
                <c:pt idx="34">
                  <c:v>63331.5</c:v>
                </c:pt>
                <c:pt idx="35">
                  <c:v>63529</c:v>
                </c:pt>
                <c:pt idx="36">
                  <c:v>64969.5</c:v>
                </c:pt>
                <c:pt idx="37">
                  <c:v>66252</c:v>
                </c:pt>
                <c:pt idx="38">
                  <c:v>66493</c:v>
                </c:pt>
                <c:pt idx="39">
                  <c:v>67615</c:v>
                </c:pt>
                <c:pt idx="40">
                  <c:v>67859.5</c:v>
                </c:pt>
                <c:pt idx="41">
                  <c:v>74563</c:v>
                </c:pt>
                <c:pt idx="42">
                  <c:v>74563.5</c:v>
                </c:pt>
                <c:pt idx="43">
                  <c:v>74564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3">
                  <c:v>-2.0912600004521664E-2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4A2-4A68-A04E-B163D8C6A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408080"/>
        <c:axId val="1"/>
      </c:scatterChart>
      <c:valAx>
        <c:axId val="431408080"/>
        <c:scaling>
          <c:orientation val="minMax"/>
          <c:min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946843853820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9501661129567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408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84053156146179"/>
          <c:y val="0.92000129214617399"/>
          <c:w val="0.7990033222591361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DD Com - O-C Diagr.</a:t>
            </a:r>
          </a:p>
        </c:rich>
      </c:tx>
      <c:layout>
        <c:manualLayout>
          <c:xMode val="edge"/>
          <c:yMode val="edge"/>
          <c:x val="0.3681597263028688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84062571358"/>
          <c:y val="0.14723926380368099"/>
          <c:w val="0.8043130770513918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18896.5</c:v>
                </c:pt>
                <c:pt idx="2">
                  <c:v>18970.5</c:v>
                </c:pt>
                <c:pt idx="3">
                  <c:v>18974</c:v>
                </c:pt>
                <c:pt idx="4">
                  <c:v>24379</c:v>
                </c:pt>
                <c:pt idx="5">
                  <c:v>24494.5</c:v>
                </c:pt>
                <c:pt idx="6">
                  <c:v>25513</c:v>
                </c:pt>
                <c:pt idx="7">
                  <c:v>25520.5</c:v>
                </c:pt>
                <c:pt idx="8">
                  <c:v>46102</c:v>
                </c:pt>
                <c:pt idx="9">
                  <c:v>46102</c:v>
                </c:pt>
                <c:pt idx="10">
                  <c:v>47210</c:v>
                </c:pt>
                <c:pt idx="11">
                  <c:v>47424.5</c:v>
                </c:pt>
                <c:pt idx="12">
                  <c:v>47621.5</c:v>
                </c:pt>
                <c:pt idx="13">
                  <c:v>50166</c:v>
                </c:pt>
                <c:pt idx="14">
                  <c:v>50180.5</c:v>
                </c:pt>
                <c:pt idx="15">
                  <c:v>50181</c:v>
                </c:pt>
                <c:pt idx="16">
                  <c:v>50255</c:v>
                </c:pt>
                <c:pt idx="17">
                  <c:v>51351</c:v>
                </c:pt>
                <c:pt idx="18">
                  <c:v>51562.5</c:v>
                </c:pt>
                <c:pt idx="19">
                  <c:v>51607</c:v>
                </c:pt>
                <c:pt idx="20">
                  <c:v>51607</c:v>
                </c:pt>
                <c:pt idx="21">
                  <c:v>52922</c:v>
                </c:pt>
                <c:pt idx="22">
                  <c:v>55528.5</c:v>
                </c:pt>
                <c:pt idx="23">
                  <c:v>55529</c:v>
                </c:pt>
                <c:pt idx="24">
                  <c:v>56965</c:v>
                </c:pt>
                <c:pt idx="25">
                  <c:v>57000</c:v>
                </c:pt>
                <c:pt idx="26">
                  <c:v>57000.5</c:v>
                </c:pt>
                <c:pt idx="27">
                  <c:v>58158.5</c:v>
                </c:pt>
                <c:pt idx="28">
                  <c:v>58159</c:v>
                </c:pt>
                <c:pt idx="29">
                  <c:v>58256</c:v>
                </c:pt>
                <c:pt idx="30">
                  <c:v>58256.5</c:v>
                </c:pt>
                <c:pt idx="31">
                  <c:v>61945.5</c:v>
                </c:pt>
                <c:pt idx="32">
                  <c:v>62131</c:v>
                </c:pt>
                <c:pt idx="33">
                  <c:v>63331</c:v>
                </c:pt>
                <c:pt idx="34">
                  <c:v>63331.5</c:v>
                </c:pt>
                <c:pt idx="35">
                  <c:v>63529</c:v>
                </c:pt>
                <c:pt idx="36">
                  <c:v>64969.5</c:v>
                </c:pt>
                <c:pt idx="37">
                  <c:v>66252</c:v>
                </c:pt>
                <c:pt idx="38">
                  <c:v>66493</c:v>
                </c:pt>
                <c:pt idx="39">
                  <c:v>67615</c:v>
                </c:pt>
                <c:pt idx="40">
                  <c:v>67859.5</c:v>
                </c:pt>
                <c:pt idx="41">
                  <c:v>74563</c:v>
                </c:pt>
                <c:pt idx="42">
                  <c:v>74563.5</c:v>
                </c:pt>
                <c:pt idx="43">
                  <c:v>74564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C7-4A29-BF27-AD14EB7A5AE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6.0000000000000001E-3</c:v>
                  </c:pt>
                  <c:pt idx="12">
                    <c:v>2E-3</c:v>
                  </c:pt>
                  <c:pt idx="13">
                    <c:v>1.1000000000000001E-3</c:v>
                  </c:pt>
                  <c:pt idx="14">
                    <c:v>1.6999999999999999E-3</c:v>
                  </c:pt>
                  <c:pt idx="15">
                    <c:v>2.8E-3</c:v>
                  </c:pt>
                  <c:pt idx="19">
                    <c:v>4.4999999999999997E-3</c:v>
                  </c:pt>
                  <c:pt idx="20">
                    <c:v>4.4999999999999997E-3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5.0000000000000001E-4</c:v>
                  </c:pt>
                  <c:pt idx="30">
                    <c:v>1E-4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4.0000000000000002E-4</c:v>
                  </c:pt>
                  <c:pt idx="39">
                    <c:v>5.0000000000000001E-4</c:v>
                  </c:pt>
                  <c:pt idx="40">
                    <c:v>5.9999999999999995E-4</c:v>
                  </c:pt>
                  <c:pt idx="41">
                    <c:v>2.2000000000000001E-3</c:v>
                  </c:pt>
                  <c:pt idx="42">
                    <c:v>2.8999999999999998E-3</c:v>
                  </c:pt>
                  <c:pt idx="43">
                    <c:v>2.5999999999999999E-3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6.0000000000000001E-3</c:v>
                  </c:pt>
                  <c:pt idx="12">
                    <c:v>2E-3</c:v>
                  </c:pt>
                  <c:pt idx="13">
                    <c:v>1.1000000000000001E-3</c:v>
                  </c:pt>
                  <c:pt idx="14">
                    <c:v>1.6999999999999999E-3</c:v>
                  </c:pt>
                  <c:pt idx="15">
                    <c:v>2.8E-3</c:v>
                  </c:pt>
                  <c:pt idx="19">
                    <c:v>4.4999999999999997E-3</c:v>
                  </c:pt>
                  <c:pt idx="20">
                    <c:v>4.4999999999999997E-3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5.0000000000000001E-4</c:v>
                  </c:pt>
                  <c:pt idx="30">
                    <c:v>1E-4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4.0000000000000002E-4</c:v>
                  </c:pt>
                  <c:pt idx="39">
                    <c:v>5.0000000000000001E-4</c:v>
                  </c:pt>
                  <c:pt idx="40">
                    <c:v>5.9999999999999995E-4</c:v>
                  </c:pt>
                  <c:pt idx="41">
                    <c:v>2.2000000000000001E-3</c:v>
                  </c:pt>
                  <c:pt idx="42">
                    <c:v>2.8999999999999998E-3</c:v>
                  </c:pt>
                  <c:pt idx="4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18896.5</c:v>
                </c:pt>
                <c:pt idx="2">
                  <c:v>18970.5</c:v>
                </c:pt>
                <c:pt idx="3">
                  <c:v>18974</c:v>
                </c:pt>
                <c:pt idx="4">
                  <c:v>24379</c:v>
                </c:pt>
                <c:pt idx="5">
                  <c:v>24494.5</c:v>
                </c:pt>
                <c:pt idx="6">
                  <c:v>25513</c:v>
                </c:pt>
                <c:pt idx="7">
                  <c:v>25520.5</c:v>
                </c:pt>
                <c:pt idx="8">
                  <c:v>46102</c:v>
                </c:pt>
                <c:pt idx="9">
                  <c:v>46102</c:v>
                </c:pt>
                <c:pt idx="10">
                  <c:v>47210</c:v>
                </c:pt>
                <c:pt idx="11">
                  <c:v>47424.5</c:v>
                </c:pt>
                <c:pt idx="12">
                  <c:v>47621.5</c:v>
                </c:pt>
                <c:pt idx="13">
                  <c:v>50166</c:v>
                </c:pt>
                <c:pt idx="14">
                  <c:v>50180.5</c:v>
                </c:pt>
                <c:pt idx="15">
                  <c:v>50181</c:v>
                </c:pt>
                <c:pt idx="16">
                  <c:v>50255</c:v>
                </c:pt>
                <c:pt idx="17">
                  <c:v>51351</c:v>
                </c:pt>
                <c:pt idx="18">
                  <c:v>51562.5</c:v>
                </c:pt>
                <c:pt idx="19">
                  <c:v>51607</c:v>
                </c:pt>
                <c:pt idx="20">
                  <c:v>51607</c:v>
                </c:pt>
                <c:pt idx="21">
                  <c:v>52922</c:v>
                </c:pt>
                <c:pt idx="22">
                  <c:v>55528.5</c:v>
                </c:pt>
                <c:pt idx="23">
                  <c:v>55529</c:v>
                </c:pt>
                <c:pt idx="24">
                  <c:v>56965</c:v>
                </c:pt>
                <c:pt idx="25">
                  <c:v>57000</c:v>
                </c:pt>
                <c:pt idx="26">
                  <c:v>57000.5</c:v>
                </c:pt>
                <c:pt idx="27">
                  <c:v>58158.5</c:v>
                </c:pt>
                <c:pt idx="28">
                  <c:v>58159</c:v>
                </c:pt>
                <c:pt idx="29">
                  <c:v>58256</c:v>
                </c:pt>
                <c:pt idx="30">
                  <c:v>58256.5</c:v>
                </c:pt>
                <c:pt idx="31">
                  <c:v>61945.5</c:v>
                </c:pt>
                <c:pt idx="32">
                  <c:v>62131</c:v>
                </c:pt>
                <c:pt idx="33">
                  <c:v>63331</c:v>
                </c:pt>
                <c:pt idx="34">
                  <c:v>63331.5</c:v>
                </c:pt>
                <c:pt idx="35">
                  <c:v>63529</c:v>
                </c:pt>
                <c:pt idx="36">
                  <c:v>64969.5</c:v>
                </c:pt>
                <c:pt idx="37">
                  <c:v>66252</c:v>
                </c:pt>
                <c:pt idx="38">
                  <c:v>66493</c:v>
                </c:pt>
                <c:pt idx="39">
                  <c:v>67615</c:v>
                </c:pt>
                <c:pt idx="40">
                  <c:v>67859.5</c:v>
                </c:pt>
                <c:pt idx="41">
                  <c:v>74563</c:v>
                </c:pt>
                <c:pt idx="42">
                  <c:v>74563.5</c:v>
                </c:pt>
                <c:pt idx="43">
                  <c:v>74564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7.9313499954878353E-3</c:v>
                </c:pt>
                <c:pt idx="2">
                  <c:v>6.6799499982153066E-3</c:v>
                </c:pt>
                <c:pt idx="3">
                  <c:v>1.9458599992503878E-2</c:v>
                </c:pt>
                <c:pt idx="8">
                  <c:v>4.1377800000191201E-2</c:v>
                </c:pt>
                <c:pt idx="9">
                  <c:v>4.2077799997059628E-2</c:v>
                </c:pt>
                <c:pt idx="10">
                  <c:v>4.7018999997817446E-2</c:v>
                </c:pt>
                <c:pt idx="11">
                  <c:v>5.0310549995629117E-2</c:v>
                </c:pt>
                <c:pt idx="12">
                  <c:v>3.8708849999238737E-2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C7-4A29-BF27-AD14EB7A5AE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6.0000000000000001E-3</c:v>
                  </c:pt>
                  <c:pt idx="12">
                    <c:v>2E-3</c:v>
                  </c:pt>
                  <c:pt idx="13">
                    <c:v>1.1000000000000001E-3</c:v>
                  </c:pt>
                  <c:pt idx="14">
                    <c:v>1.6999999999999999E-3</c:v>
                  </c:pt>
                  <c:pt idx="15">
                    <c:v>2.8E-3</c:v>
                  </c:pt>
                  <c:pt idx="19">
                    <c:v>4.4999999999999997E-3</c:v>
                  </c:pt>
                  <c:pt idx="20">
                    <c:v>4.4999999999999997E-3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6.0000000000000001E-3</c:v>
                  </c:pt>
                  <c:pt idx="12">
                    <c:v>2E-3</c:v>
                  </c:pt>
                  <c:pt idx="13">
                    <c:v>1.1000000000000001E-3</c:v>
                  </c:pt>
                  <c:pt idx="14">
                    <c:v>1.6999999999999999E-3</c:v>
                  </c:pt>
                  <c:pt idx="15">
                    <c:v>2.8E-3</c:v>
                  </c:pt>
                  <c:pt idx="19">
                    <c:v>4.4999999999999997E-3</c:v>
                  </c:pt>
                  <c:pt idx="20">
                    <c:v>4.4999999999999997E-3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18896.5</c:v>
                </c:pt>
                <c:pt idx="2">
                  <c:v>18970.5</c:v>
                </c:pt>
                <c:pt idx="3">
                  <c:v>18974</c:v>
                </c:pt>
                <c:pt idx="4">
                  <c:v>24379</c:v>
                </c:pt>
                <c:pt idx="5">
                  <c:v>24494.5</c:v>
                </c:pt>
                <c:pt idx="6">
                  <c:v>25513</c:v>
                </c:pt>
                <c:pt idx="7">
                  <c:v>25520.5</c:v>
                </c:pt>
                <c:pt idx="8">
                  <c:v>46102</c:v>
                </c:pt>
                <c:pt idx="9">
                  <c:v>46102</c:v>
                </c:pt>
                <c:pt idx="10">
                  <c:v>47210</c:v>
                </c:pt>
                <c:pt idx="11">
                  <c:v>47424.5</c:v>
                </c:pt>
                <c:pt idx="12">
                  <c:v>47621.5</c:v>
                </c:pt>
                <c:pt idx="13">
                  <c:v>50166</c:v>
                </c:pt>
                <c:pt idx="14">
                  <c:v>50180.5</c:v>
                </c:pt>
                <c:pt idx="15">
                  <c:v>50181</c:v>
                </c:pt>
                <c:pt idx="16">
                  <c:v>50255</c:v>
                </c:pt>
                <c:pt idx="17">
                  <c:v>51351</c:v>
                </c:pt>
                <c:pt idx="18">
                  <c:v>51562.5</c:v>
                </c:pt>
                <c:pt idx="19">
                  <c:v>51607</c:v>
                </c:pt>
                <c:pt idx="20">
                  <c:v>51607</c:v>
                </c:pt>
                <c:pt idx="21">
                  <c:v>52922</c:v>
                </c:pt>
                <c:pt idx="22">
                  <c:v>55528.5</c:v>
                </c:pt>
                <c:pt idx="23">
                  <c:v>55529</c:v>
                </c:pt>
                <c:pt idx="24">
                  <c:v>56965</c:v>
                </c:pt>
                <c:pt idx="25">
                  <c:v>57000</c:v>
                </c:pt>
                <c:pt idx="26">
                  <c:v>57000.5</c:v>
                </c:pt>
                <c:pt idx="27">
                  <c:v>58158.5</c:v>
                </c:pt>
                <c:pt idx="28">
                  <c:v>58159</c:v>
                </c:pt>
                <c:pt idx="29">
                  <c:v>58256</c:v>
                </c:pt>
                <c:pt idx="30">
                  <c:v>58256.5</c:v>
                </c:pt>
                <c:pt idx="31">
                  <c:v>61945.5</c:v>
                </c:pt>
                <c:pt idx="32">
                  <c:v>62131</c:v>
                </c:pt>
                <c:pt idx="33">
                  <c:v>63331</c:v>
                </c:pt>
                <c:pt idx="34">
                  <c:v>63331.5</c:v>
                </c:pt>
                <c:pt idx="35">
                  <c:v>63529</c:v>
                </c:pt>
                <c:pt idx="36">
                  <c:v>64969.5</c:v>
                </c:pt>
                <c:pt idx="37">
                  <c:v>66252</c:v>
                </c:pt>
                <c:pt idx="38">
                  <c:v>66493</c:v>
                </c:pt>
                <c:pt idx="39">
                  <c:v>67615</c:v>
                </c:pt>
                <c:pt idx="40">
                  <c:v>67859.5</c:v>
                </c:pt>
                <c:pt idx="41">
                  <c:v>74563</c:v>
                </c:pt>
                <c:pt idx="42">
                  <c:v>74563.5</c:v>
                </c:pt>
                <c:pt idx="43">
                  <c:v>74564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4">
                  <c:v>-1.0119000071426854E-3</c:v>
                </c:pt>
                <c:pt idx="5">
                  <c:v>1.1835499972221442E-3</c:v>
                </c:pt>
                <c:pt idx="6">
                  <c:v>9.7707000022637658E-3</c:v>
                </c:pt>
                <c:pt idx="7">
                  <c:v>8.2249499901081435E-3</c:v>
                </c:pt>
                <c:pt idx="29">
                  <c:v>6.8438399997830857E-2</c:v>
                </c:pt>
                <c:pt idx="30">
                  <c:v>7.0135349997144658E-2</c:v>
                </c:pt>
                <c:pt idx="32">
                  <c:v>7.5900900003034621E-2</c:v>
                </c:pt>
                <c:pt idx="33">
                  <c:v>7.6280900000710972E-2</c:v>
                </c:pt>
                <c:pt idx="34">
                  <c:v>7.6477849994262215E-2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C7-4A29-BF27-AD14EB7A5AE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6.0000000000000001E-3</c:v>
                  </c:pt>
                  <c:pt idx="12">
                    <c:v>2E-3</c:v>
                  </c:pt>
                  <c:pt idx="13">
                    <c:v>1.1000000000000001E-3</c:v>
                  </c:pt>
                  <c:pt idx="14">
                    <c:v>1.6999999999999999E-3</c:v>
                  </c:pt>
                  <c:pt idx="15">
                    <c:v>2.8E-3</c:v>
                  </c:pt>
                  <c:pt idx="19">
                    <c:v>4.4999999999999997E-3</c:v>
                  </c:pt>
                  <c:pt idx="20">
                    <c:v>4.4999999999999997E-3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5.0000000000000001E-4</c:v>
                  </c:pt>
                  <c:pt idx="30">
                    <c:v>1E-4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4.0000000000000002E-4</c:v>
                  </c:pt>
                  <c:pt idx="39">
                    <c:v>5.0000000000000001E-4</c:v>
                  </c:pt>
                  <c:pt idx="40">
                    <c:v>5.9999999999999995E-4</c:v>
                  </c:pt>
                  <c:pt idx="41">
                    <c:v>2.2000000000000001E-3</c:v>
                  </c:pt>
                  <c:pt idx="42">
                    <c:v>2.8999999999999998E-3</c:v>
                  </c:pt>
                  <c:pt idx="43">
                    <c:v>2.5999999999999999E-3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6.0000000000000001E-3</c:v>
                  </c:pt>
                  <c:pt idx="12">
                    <c:v>2E-3</c:v>
                  </c:pt>
                  <c:pt idx="13">
                    <c:v>1.1000000000000001E-3</c:v>
                  </c:pt>
                  <c:pt idx="14">
                    <c:v>1.6999999999999999E-3</c:v>
                  </c:pt>
                  <c:pt idx="15">
                    <c:v>2.8E-3</c:v>
                  </c:pt>
                  <c:pt idx="19">
                    <c:v>4.4999999999999997E-3</c:v>
                  </c:pt>
                  <c:pt idx="20">
                    <c:v>4.4999999999999997E-3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5.0000000000000001E-4</c:v>
                  </c:pt>
                  <c:pt idx="30">
                    <c:v>1E-4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4.0000000000000002E-4</c:v>
                  </c:pt>
                  <c:pt idx="39">
                    <c:v>5.0000000000000001E-4</c:v>
                  </c:pt>
                  <c:pt idx="40">
                    <c:v>5.9999999999999995E-4</c:v>
                  </c:pt>
                  <c:pt idx="41">
                    <c:v>2.2000000000000001E-3</c:v>
                  </c:pt>
                  <c:pt idx="42">
                    <c:v>2.8999999999999998E-3</c:v>
                  </c:pt>
                  <c:pt idx="4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18896.5</c:v>
                </c:pt>
                <c:pt idx="2">
                  <c:v>18970.5</c:v>
                </c:pt>
                <c:pt idx="3">
                  <c:v>18974</c:v>
                </c:pt>
                <c:pt idx="4">
                  <c:v>24379</c:v>
                </c:pt>
                <c:pt idx="5">
                  <c:v>24494.5</c:v>
                </c:pt>
                <c:pt idx="6">
                  <c:v>25513</c:v>
                </c:pt>
                <c:pt idx="7">
                  <c:v>25520.5</c:v>
                </c:pt>
                <c:pt idx="8">
                  <c:v>46102</c:v>
                </c:pt>
                <c:pt idx="9">
                  <c:v>46102</c:v>
                </c:pt>
                <c:pt idx="10">
                  <c:v>47210</c:v>
                </c:pt>
                <c:pt idx="11">
                  <c:v>47424.5</c:v>
                </c:pt>
                <c:pt idx="12">
                  <c:v>47621.5</c:v>
                </c:pt>
                <c:pt idx="13">
                  <c:v>50166</c:v>
                </c:pt>
                <c:pt idx="14">
                  <c:v>50180.5</c:v>
                </c:pt>
                <c:pt idx="15">
                  <c:v>50181</c:v>
                </c:pt>
                <c:pt idx="16">
                  <c:v>50255</c:v>
                </c:pt>
                <c:pt idx="17">
                  <c:v>51351</c:v>
                </c:pt>
                <c:pt idx="18">
                  <c:v>51562.5</c:v>
                </c:pt>
                <c:pt idx="19">
                  <c:v>51607</c:v>
                </c:pt>
                <c:pt idx="20">
                  <c:v>51607</c:v>
                </c:pt>
                <c:pt idx="21">
                  <c:v>52922</c:v>
                </c:pt>
                <c:pt idx="22">
                  <c:v>55528.5</c:v>
                </c:pt>
                <c:pt idx="23">
                  <c:v>55529</c:v>
                </c:pt>
                <c:pt idx="24">
                  <c:v>56965</c:v>
                </c:pt>
                <c:pt idx="25">
                  <c:v>57000</c:v>
                </c:pt>
                <c:pt idx="26">
                  <c:v>57000.5</c:v>
                </c:pt>
                <c:pt idx="27">
                  <c:v>58158.5</c:v>
                </c:pt>
                <c:pt idx="28">
                  <c:v>58159</c:v>
                </c:pt>
                <c:pt idx="29">
                  <c:v>58256</c:v>
                </c:pt>
                <c:pt idx="30">
                  <c:v>58256.5</c:v>
                </c:pt>
                <c:pt idx="31">
                  <c:v>61945.5</c:v>
                </c:pt>
                <c:pt idx="32">
                  <c:v>62131</c:v>
                </c:pt>
                <c:pt idx="33">
                  <c:v>63331</c:v>
                </c:pt>
                <c:pt idx="34">
                  <c:v>63331.5</c:v>
                </c:pt>
                <c:pt idx="35">
                  <c:v>63529</c:v>
                </c:pt>
                <c:pt idx="36">
                  <c:v>64969.5</c:v>
                </c:pt>
                <c:pt idx="37">
                  <c:v>66252</c:v>
                </c:pt>
                <c:pt idx="38">
                  <c:v>66493</c:v>
                </c:pt>
                <c:pt idx="39">
                  <c:v>67615</c:v>
                </c:pt>
                <c:pt idx="40">
                  <c:v>67859.5</c:v>
                </c:pt>
                <c:pt idx="41">
                  <c:v>74563</c:v>
                </c:pt>
                <c:pt idx="42">
                  <c:v>74563.5</c:v>
                </c:pt>
                <c:pt idx="43">
                  <c:v>74564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4">
                  <c:v>5.1998949995322619E-2</c:v>
                </c:pt>
                <c:pt idx="15">
                  <c:v>4.9095899994426873E-2</c:v>
                </c:pt>
                <c:pt idx="16">
                  <c:v>4.7344499995233491E-2</c:v>
                </c:pt>
                <c:pt idx="17">
                  <c:v>5.1958899995952379E-2</c:v>
                </c:pt>
                <c:pt idx="18">
                  <c:v>4.9568750000617001E-2</c:v>
                </c:pt>
                <c:pt idx="19">
                  <c:v>5.4697299994586501E-2</c:v>
                </c:pt>
                <c:pt idx="20">
                  <c:v>5.4697299994586501E-2</c:v>
                </c:pt>
                <c:pt idx="21">
                  <c:v>5.9275799998431467E-2</c:v>
                </c:pt>
                <c:pt idx="22">
                  <c:v>6.2676149995240849E-2</c:v>
                </c:pt>
                <c:pt idx="23">
                  <c:v>6.1273100000107661E-2</c:v>
                </c:pt>
                <c:pt idx="24">
                  <c:v>6.2013499999011401E-2</c:v>
                </c:pt>
                <c:pt idx="25">
                  <c:v>6.6399999996065162E-2</c:v>
                </c:pt>
                <c:pt idx="26">
                  <c:v>6.4296949996787589E-2</c:v>
                </c:pt>
                <c:pt idx="27">
                  <c:v>7.2333149997575674E-2</c:v>
                </c:pt>
                <c:pt idx="28">
                  <c:v>6.8330099995364435E-2</c:v>
                </c:pt>
                <c:pt idx="31">
                  <c:v>7.6132449998112861E-2</c:v>
                </c:pt>
                <c:pt idx="35">
                  <c:v>7.4173099994368386E-2</c:v>
                </c:pt>
                <c:pt idx="36">
                  <c:v>7.8086049994453788E-2</c:v>
                </c:pt>
                <c:pt idx="37">
                  <c:v>8.2662799999525305E-2</c:v>
                </c:pt>
                <c:pt idx="38">
                  <c:v>8.3192699996288866E-2</c:v>
                </c:pt>
                <c:pt idx="39">
                  <c:v>8.9848499999789055E-2</c:v>
                </c:pt>
                <c:pt idx="40">
                  <c:v>8.7657049996778369E-2</c:v>
                </c:pt>
                <c:pt idx="41">
                  <c:v>0.10746569999173516</c:v>
                </c:pt>
                <c:pt idx="42">
                  <c:v>0.10826264999195701</c:v>
                </c:pt>
                <c:pt idx="43">
                  <c:v>0.10425959999702172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C7-4A29-BF27-AD14EB7A5AE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6.0000000000000001E-3</c:v>
                  </c:pt>
                  <c:pt idx="12">
                    <c:v>2E-3</c:v>
                  </c:pt>
                  <c:pt idx="13">
                    <c:v>1.1000000000000001E-3</c:v>
                  </c:pt>
                  <c:pt idx="14">
                    <c:v>1.6999999999999999E-3</c:v>
                  </c:pt>
                  <c:pt idx="15">
                    <c:v>2.8E-3</c:v>
                  </c:pt>
                  <c:pt idx="19">
                    <c:v>4.4999999999999997E-3</c:v>
                  </c:pt>
                  <c:pt idx="20">
                    <c:v>4.4999999999999997E-3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5.0000000000000001E-4</c:v>
                  </c:pt>
                  <c:pt idx="30">
                    <c:v>1E-4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4.0000000000000002E-4</c:v>
                  </c:pt>
                  <c:pt idx="39">
                    <c:v>5.0000000000000001E-4</c:v>
                  </c:pt>
                  <c:pt idx="40">
                    <c:v>5.9999999999999995E-4</c:v>
                  </c:pt>
                  <c:pt idx="41">
                    <c:v>2.2000000000000001E-3</c:v>
                  </c:pt>
                  <c:pt idx="42">
                    <c:v>2.8999999999999998E-3</c:v>
                  </c:pt>
                  <c:pt idx="43">
                    <c:v>2.5999999999999999E-3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6.0000000000000001E-3</c:v>
                  </c:pt>
                  <c:pt idx="12">
                    <c:v>2E-3</c:v>
                  </c:pt>
                  <c:pt idx="13">
                    <c:v>1.1000000000000001E-3</c:v>
                  </c:pt>
                  <c:pt idx="14">
                    <c:v>1.6999999999999999E-3</c:v>
                  </c:pt>
                  <c:pt idx="15">
                    <c:v>2.8E-3</c:v>
                  </c:pt>
                  <c:pt idx="19">
                    <c:v>4.4999999999999997E-3</c:v>
                  </c:pt>
                  <c:pt idx="20">
                    <c:v>4.4999999999999997E-3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5.0000000000000001E-4</c:v>
                  </c:pt>
                  <c:pt idx="30">
                    <c:v>1E-4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4.0000000000000002E-4</c:v>
                  </c:pt>
                  <c:pt idx="39">
                    <c:v>5.0000000000000001E-4</c:v>
                  </c:pt>
                  <c:pt idx="40">
                    <c:v>5.9999999999999995E-4</c:v>
                  </c:pt>
                  <c:pt idx="41">
                    <c:v>2.2000000000000001E-3</c:v>
                  </c:pt>
                  <c:pt idx="42">
                    <c:v>2.8999999999999998E-3</c:v>
                  </c:pt>
                  <c:pt idx="4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18896.5</c:v>
                </c:pt>
                <c:pt idx="2">
                  <c:v>18970.5</c:v>
                </c:pt>
                <c:pt idx="3">
                  <c:v>18974</c:v>
                </c:pt>
                <c:pt idx="4">
                  <c:v>24379</c:v>
                </c:pt>
                <c:pt idx="5">
                  <c:v>24494.5</c:v>
                </c:pt>
                <c:pt idx="6">
                  <c:v>25513</c:v>
                </c:pt>
                <c:pt idx="7">
                  <c:v>25520.5</c:v>
                </c:pt>
                <c:pt idx="8">
                  <c:v>46102</c:v>
                </c:pt>
                <c:pt idx="9">
                  <c:v>46102</c:v>
                </c:pt>
                <c:pt idx="10">
                  <c:v>47210</c:v>
                </c:pt>
                <c:pt idx="11">
                  <c:v>47424.5</c:v>
                </c:pt>
                <c:pt idx="12">
                  <c:v>47621.5</c:v>
                </c:pt>
                <c:pt idx="13">
                  <c:v>50166</c:v>
                </c:pt>
                <c:pt idx="14">
                  <c:v>50180.5</c:v>
                </c:pt>
                <c:pt idx="15">
                  <c:v>50181</c:v>
                </c:pt>
                <c:pt idx="16">
                  <c:v>50255</c:v>
                </c:pt>
                <c:pt idx="17">
                  <c:v>51351</c:v>
                </c:pt>
                <c:pt idx="18">
                  <c:v>51562.5</c:v>
                </c:pt>
                <c:pt idx="19">
                  <c:v>51607</c:v>
                </c:pt>
                <c:pt idx="20">
                  <c:v>51607</c:v>
                </c:pt>
                <c:pt idx="21">
                  <c:v>52922</c:v>
                </c:pt>
                <c:pt idx="22">
                  <c:v>55528.5</c:v>
                </c:pt>
                <c:pt idx="23">
                  <c:v>55529</c:v>
                </c:pt>
                <c:pt idx="24">
                  <c:v>56965</c:v>
                </c:pt>
                <c:pt idx="25">
                  <c:v>57000</c:v>
                </c:pt>
                <c:pt idx="26">
                  <c:v>57000.5</c:v>
                </c:pt>
                <c:pt idx="27">
                  <c:v>58158.5</c:v>
                </c:pt>
                <c:pt idx="28">
                  <c:v>58159</c:v>
                </c:pt>
                <c:pt idx="29">
                  <c:v>58256</c:v>
                </c:pt>
                <c:pt idx="30">
                  <c:v>58256.5</c:v>
                </c:pt>
                <c:pt idx="31">
                  <c:v>61945.5</c:v>
                </c:pt>
                <c:pt idx="32">
                  <c:v>62131</c:v>
                </c:pt>
                <c:pt idx="33">
                  <c:v>63331</c:v>
                </c:pt>
                <c:pt idx="34">
                  <c:v>63331.5</c:v>
                </c:pt>
                <c:pt idx="35">
                  <c:v>63529</c:v>
                </c:pt>
                <c:pt idx="36">
                  <c:v>64969.5</c:v>
                </c:pt>
                <c:pt idx="37">
                  <c:v>66252</c:v>
                </c:pt>
                <c:pt idx="38">
                  <c:v>66493</c:v>
                </c:pt>
                <c:pt idx="39">
                  <c:v>67615</c:v>
                </c:pt>
                <c:pt idx="40">
                  <c:v>67859.5</c:v>
                </c:pt>
                <c:pt idx="41">
                  <c:v>74563</c:v>
                </c:pt>
                <c:pt idx="42">
                  <c:v>74563.5</c:v>
                </c:pt>
                <c:pt idx="43">
                  <c:v>74564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C7-4A29-BF27-AD14EB7A5AE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6.0000000000000001E-3</c:v>
                  </c:pt>
                  <c:pt idx="12">
                    <c:v>2E-3</c:v>
                  </c:pt>
                  <c:pt idx="13">
                    <c:v>1.1000000000000001E-3</c:v>
                  </c:pt>
                  <c:pt idx="14">
                    <c:v>1.6999999999999999E-3</c:v>
                  </c:pt>
                  <c:pt idx="15">
                    <c:v>2.8E-3</c:v>
                  </c:pt>
                  <c:pt idx="19">
                    <c:v>4.4999999999999997E-3</c:v>
                  </c:pt>
                  <c:pt idx="20">
                    <c:v>4.4999999999999997E-3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5.0000000000000001E-4</c:v>
                  </c:pt>
                  <c:pt idx="30">
                    <c:v>1E-4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4.0000000000000002E-4</c:v>
                  </c:pt>
                  <c:pt idx="39">
                    <c:v>5.0000000000000001E-4</c:v>
                  </c:pt>
                  <c:pt idx="40">
                    <c:v>5.9999999999999995E-4</c:v>
                  </c:pt>
                  <c:pt idx="41">
                    <c:v>2.2000000000000001E-3</c:v>
                  </c:pt>
                  <c:pt idx="42">
                    <c:v>2.8999999999999998E-3</c:v>
                  </c:pt>
                  <c:pt idx="43">
                    <c:v>2.5999999999999999E-3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6.0000000000000001E-3</c:v>
                  </c:pt>
                  <c:pt idx="12">
                    <c:v>2E-3</c:v>
                  </c:pt>
                  <c:pt idx="13">
                    <c:v>1.1000000000000001E-3</c:v>
                  </c:pt>
                  <c:pt idx="14">
                    <c:v>1.6999999999999999E-3</c:v>
                  </c:pt>
                  <c:pt idx="15">
                    <c:v>2.8E-3</c:v>
                  </c:pt>
                  <c:pt idx="19">
                    <c:v>4.4999999999999997E-3</c:v>
                  </c:pt>
                  <c:pt idx="20">
                    <c:v>4.4999999999999997E-3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5.0000000000000001E-4</c:v>
                  </c:pt>
                  <c:pt idx="30">
                    <c:v>1E-4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4.0000000000000002E-4</c:v>
                  </c:pt>
                  <c:pt idx="39">
                    <c:v>5.0000000000000001E-4</c:v>
                  </c:pt>
                  <c:pt idx="40">
                    <c:v>5.9999999999999995E-4</c:v>
                  </c:pt>
                  <c:pt idx="41">
                    <c:v>2.2000000000000001E-3</c:v>
                  </c:pt>
                  <c:pt idx="42">
                    <c:v>2.8999999999999998E-3</c:v>
                  </c:pt>
                  <c:pt idx="4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18896.5</c:v>
                </c:pt>
                <c:pt idx="2">
                  <c:v>18970.5</c:v>
                </c:pt>
                <c:pt idx="3">
                  <c:v>18974</c:v>
                </c:pt>
                <c:pt idx="4">
                  <c:v>24379</c:v>
                </c:pt>
                <c:pt idx="5">
                  <c:v>24494.5</c:v>
                </c:pt>
                <c:pt idx="6">
                  <c:v>25513</c:v>
                </c:pt>
                <c:pt idx="7">
                  <c:v>25520.5</c:v>
                </c:pt>
                <c:pt idx="8">
                  <c:v>46102</c:v>
                </c:pt>
                <c:pt idx="9">
                  <c:v>46102</c:v>
                </c:pt>
                <c:pt idx="10">
                  <c:v>47210</c:v>
                </c:pt>
                <c:pt idx="11">
                  <c:v>47424.5</c:v>
                </c:pt>
                <c:pt idx="12">
                  <c:v>47621.5</c:v>
                </c:pt>
                <c:pt idx="13">
                  <c:v>50166</c:v>
                </c:pt>
                <c:pt idx="14">
                  <c:v>50180.5</c:v>
                </c:pt>
                <c:pt idx="15">
                  <c:v>50181</c:v>
                </c:pt>
                <c:pt idx="16">
                  <c:v>50255</c:v>
                </c:pt>
                <c:pt idx="17">
                  <c:v>51351</c:v>
                </c:pt>
                <c:pt idx="18">
                  <c:v>51562.5</c:v>
                </c:pt>
                <c:pt idx="19">
                  <c:v>51607</c:v>
                </c:pt>
                <c:pt idx="20">
                  <c:v>51607</c:v>
                </c:pt>
                <c:pt idx="21">
                  <c:v>52922</c:v>
                </c:pt>
                <c:pt idx="22">
                  <c:v>55528.5</c:v>
                </c:pt>
                <c:pt idx="23">
                  <c:v>55529</c:v>
                </c:pt>
                <c:pt idx="24">
                  <c:v>56965</c:v>
                </c:pt>
                <c:pt idx="25">
                  <c:v>57000</c:v>
                </c:pt>
                <c:pt idx="26">
                  <c:v>57000.5</c:v>
                </c:pt>
                <c:pt idx="27">
                  <c:v>58158.5</c:v>
                </c:pt>
                <c:pt idx="28">
                  <c:v>58159</c:v>
                </c:pt>
                <c:pt idx="29">
                  <c:v>58256</c:v>
                </c:pt>
                <c:pt idx="30">
                  <c:v>58256.5</c:v>
                </c:pt>
                <c:pt idx="31">
                  <c:v>61945.5</c:v>
                </c:pt>
                <c:pt idx="32">
                  <c:v>62131</c:v>
                </c:pt>
                <c:pt idx="33">
                  <c:v>63331</c:v>
                </c:pt>
                <c:pt idx="34">
                  <c:v>63331.5</c:v>
                </c:pt>
                <c:pt idx="35">
                  <c:v>63529</c:v>
                </c:pt>
                <c:pt idx="36">
                  <c:v>64969.5</c:v>
                </c:pt>
                <c:pt idx="37">
                  <c:v>66252</c:v>
                </c:pt>
                <c:pt idx="38">
                  <c:v>66493</c:v>
                </c:pt>
                <c:pt idx="39">
                  <c:v>67615</c:v>
                </c:pt>
                <c:pt idx="40">
                  <c:v>67859.5</c:v>
                </c:pt>
                <c:pt idx="41">
                  <c:v>74563</c:v>
                </c:pt>
                <c:pt idx="42">
                  <c:v>74563.5</c:v>
                </c:pt>
                <c:pt idx="43">
                  <c:v>74564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C7-4A29-BF27-AD14EB7A5AE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6.0000000000000001E-3</c:v>
                  </c:pt>
                  <c:pt idx="12">
                    <c:v>2E-3</c:v>
                  </c:pt>
                  <c:pt idx="13">
                    <c:v>1.1000000000000001E-3</c:v>
                  </c:pt>
                  <c:pt idx="14">
                    <c:v>1.6999999999999999E-3</c:v>
                  </c:pt>
                  <c:pt idx="15">
                    <c:v>2.8E-3</c:v>
                  </c:pt>
                  <c:pt idx="19">
                    <c:v>4.4999999999999997E-3</c:v>
                  </c:pt>
                  <c:pt idx="20">
                    <c:v>4.4999999999999997E-3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5.0000000000000001E-4</c:v>
                  </c:pt>
                  <c:pt idx="30">
                    <c:v>1E-4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4.0000000000000002E-4</c:v>
                  </c:pt>
                  <c:pt idx="39">
                    <c:v>5.0000000000000001E-4</c:v>
                  </c:pt>
                  <c:pt idx="40">
                    <c:v>5.9999999999999995E-4</c:v>
                  </c:pt>
                  <c:pt idx="41">
                    <c:v>2.2000000000000001E-3</c:v>
                  </c:pt>
                  <c:pt idx="42">
                    <c:v>2.8999999999999998E-3</c:v>
                  </c:pt>
                  <c:pt idx="43">
                    <c:v>2.5999999999999999E-3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1.4E-3</c:v>
                  </c:pt>
                  <c:pt idx="10">
                    <c:v>8.0000000000000002E-3</c:v>
                  </c:pt>
                  <c:pt idx="11">
                    <c:v>6.0000000000000001E-3</c:v>
                  </c:pt>
                  <c:pt idx="12">
                    <c:v>2E-3</c:v>
                  </c:pt>
                  <c:pt idx="13">
                    <c:v>1.1000000000000001E-3</c:v>
                  </c:pt>
                  <c:pt idx="14">
                    <c:v>1.6999999999999999E-3</c:v>
                  </c:pt>
                  <c:pt idx="15">
                    <c:v>2.8E-3</c:v>
                  </c:pt>
                  <c:pt idx="19">
                    <c:v>4.4999999999999997E-3</c:v>
                  </c:pt>
                  <c:pt idx="20">
                    <c:v>4.4999999999999997E-3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5.0000000000000001E-4</c:v>
                  </c:pt>
                  <c:pt idx="30">
                    <c:v>1E-4</c:v>
                  </c:pt>
                  <c:pt idx="31">
                    <c:v>0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2.9999999999999997E-4</c:v>
                  </c:pt>
                  <c:pt idx="37">
                    <c:v>8.9999999999999998E-4</c:v>
                  </c:pt>
                  <c:pt idx="38">
                    <c:v>4.0000000000000002E-4</c:v>
                  </c:pt>
                  <c:pt idx="39">
                    <c:v>5.0000000000000001E-4</c:v>
                  </c:pt>
                  <c:pt idx="40">
                    <c:v>5.9999999999999995E-4</c:v>
                  </c:pt>
                  <c:pt idx="41">
                    <c:v>2.2000000000000001E-3</c:v>
                  </c:pt>
                  <c:pt idx="42">
                    <c:v>2.8999999999999998E-3</c:v>
                  </c:pt>
                  <c:pt idx="4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18896.5</c:v>
                </c:pt>
                <c:pt idx="2">
                  <c:v>18970.5</c:v>
                </c:pt>
                <c:pt idx="3">
                  <c:v>18974</c:v>
                </c:pt>
                <c:pt idx="4">
                  <c:v>24379</c:v>
                </c:pt>
                <c:pt idx="5">
                  <c:v>24494.5</c:v>
                </c:pt>
                <c:pt idx="6">
                  <c:v>25513</c:v>
                </c:pt>
                <c:pt idx="7">
                  <c:v>25520.5</c:v>
                </c:pt>
                <c:pt idx="8">
                  <c:v>46102</c:v>
                </c:pt>
                <c:pt idx="9">
                  <c:v>46102</c:v>
                </c:pt>
                <c:pt idx="10">
                  <c:v>47210</c:v>
                </c:pt>
                <c:pt idx="11">
                  <c:v>47424.5</c:v>
                </c:pt>
                <c:pt idx="12">
                  <c:v>47621.5</c:v>
                </c:pt>
                <c:pt idx="13">
                  <c:v>50166</c:v>
                </c:pt>
                <c:pt idx="14">
                  <c:v>50180.5</c:v>
                </c:pt>
                <c:pt idx="15">
                  <c:v>50181</c:v>
                </c:pt>
                <c:pt idx="16">
                  <c:v>50255</c:v>
                </c:pt>
                <c:pt idx="17">
                  <c:v>51351</c:v>
                </c:pt>
                <c:pt idx="18">
                  <c:v>51562.5</c:v>
                </c:pt>
                <c:pt idx="19">
                  <c:v>51607</c:v>
                </c:pt>
                <c:pt idx="20">
                  <c:v>51607</c:v>
                </c:pt>
                <c:pt idx="21">
                  <c:v>52922</c:v>
                </c:pt>
                <c:pt idx="22">
                  <c:v>55528.5</c:v>
                </c:pt>
                <c:pt idx="23">
                  <c:v>55529</c:v>
                </c:pt>
                <c:pt idx="24">
                  <c:v>56965</c:v>
                </c:pt>
                <c:pt idx="25">
                  <c:v>57000</c:v>
                </c:pt>
                <c:pt idx="26">
                  <c:v>57000.5</c:v>
                </c:pt>
                <c:pt idx="27">
                  <c:v>58158.5</c:v>
                </c:pt>
                <c:pt idx="28">
                  <c:v>58159</c:v>
                </c:pt>
                <c:pt idx="29">
                  <c:v>58256</c:v>
                </c:pt>
                <c:pt idx="30">
                  <c:v>58256.5</c:v>
                </c:pt>
                <c:pt idx="31">
                  <c:v>61945.5</c:v>
                </c:pt>
                <c:pt idx="32">
                  <c:v>62131</c:v>
                </c:pt>
                <c:pt idx="33">
                  <c:v>63331</c:v>
                </c:pt>
                <c:pt idx="34">
                  <c:v>63331.5</c:v>
                </c:pt>
                <c:pt idx="35">
                  <c:v>63529</c:v>
                </c:pt>
                <c:pt idx="36">
                  <c:v>64969.5</c:v>
                </c:pt>
                <c:pt idx="37">
                  <c:v>66252</c:v>
                </c:pt>
                <c:pt idx="38">
                  <c:v>66493</c:v>
                </c:pt>
                <c:pt idx="39">
                  <c:v>67615</c:v>
                </c:pt>
                <c:pt idx="40">
                  <c:v>67859.5</c:v>
                </c:pt>
                <c:pt idx="41">
                  <c:v>74563</c:v>
                </c:pt>
                <c:pt idx="42">
                  <c:v>74563.5</c:v>
                </c:pt>
                <c:pt idx="43">
                  <c:v>74564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C7-4A29-BF27-AD14EB7A5AE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18896.5</c:v>
                </c:pt>
                <c:pt idx="2">
                  <c:v>18970.5</c:v>
                </c:pt>
                <c:pt idx="3">
                  <c:v>18974</c:v>
                </c:pt>
                <c:pt idx="4">
                  <c:v>24379</c:v>
                </c:pt>
                <c:pt idx="5">
                  <c:v>24494.5</c:v>
                </c:pt>
                <c:pt idx="6">
                  <c:v>25513</c:v>
                </c:pt>
                <c:pt idx="7">
                  <c:v>25520.5</c:v>
                </c:pt>
                <c:pt idx="8">
                  <c:v>46102</c:v>
                </c:pt>
                <c:pt idx="9">
                  <c:v>46102</c:v>
                </c:pt>
                <c:pt idx="10">
                  <c:v>47210</c:v>
                </c:pt>
                <c:pt idx="11">
                  <c:v>47424.5</c:v>
                </c:pt>
                <c:pt idx="12">
                  <c:v>47621.5</c:v>
                </c:pt>
                <c:pt idx="13">
                  <c:v>50166</c:v>
                </c:pt>
                <c:pt idx="14">
                  <c:v>50180.5</c:v>
                </c:pt>
                <c:pt idx="15">
                  <c:v>50181</c:v>
                </c:pt>
                <c:pt idx="16">
                  <c:v>50255</c:v>
                </c:pt>
                <c:pt idx="17">
                  <c:v>51351</c:v>
                </c:pt>
                <c:pt idx="18">
                  <c:v>51562.5</c:v>
                </c:pt>
                <c:pt idx="19">
                  <c:v>51607</c:v>
                </c:pt>
                <c:pt idx="20">
                  <c:v>51607</c:v>
                </c:pt>
                <c:pt idx="21">
                  <c:v>52922</c:v>
                </c:pt>
                <c:pt idx="22">
                  <c:v>55528.5</c:v>
                </c:pt>
                <c:pt idx="23">
                  <c:v>55529</c:v>
                </c:pt>
                <c:pt idx="24">
                  <c:v>56965</c:v>
                </c:pt>
                <c:pt idx="25">
                  <c:v>57000</c:v>
                </c:pt>
                <c:pt idx="26">
                  <c:v>57000.5</c:v>
                </c:pt>
                <c:pt idx="27">
                  <c:v>58158.5</c:v>
                </c:pt>
                <c:pt idx="28">
                  <c:v>58159</c:v>
                </c:pt>
                <c:pt idx="29">
                  <c:v>58256</c:v>
                </c:pt>
                <c:pt idx="30">
                  <c:v>58256.5</c:v>
                </c:pt>
                <c:pt idx="31">
                  <c:v>61945.5</c:v>
                </c:pt>
                <c:pt idx="32">
                  <c:v>62131</c:v>
                </c:pt>
                <c:pt idx="33">
                  <c:v>63331</c:v>
                </c:pt>
                <c:pt idx="34">
                  <c:v>63331.5</c:v>
                </c:pt>
                <c:pt idx="35">
                  <c:v>63529</c:v>
                </c:pt>
                <c:pt idx="36">
                  <c:v>64969.5</c:v>
                </c:pt>
                <c:pt idx="37">
                  <c:v>66252</c:v>
                </c:pt>
                <c:pt idx="38">
                  <c:v>66493</c:v>
                </c:pt>
                <c:pt idx="39">
                  <c:v>67615</c:v>
                </c:pt>
                <c:pt idx="40">
                  <c:v>67859.5</c:v>
                </c:pt>
                <c:pt idx="41">
                  <c:v>74563</c:v>
                </c:pt>
                <c:pt idx="42">
                  <c:v>74563.5</c:v>
                </c:pt>
                <c:pt idx="43">
                  <c:v>74564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4">
                  <c:v>-6.180357302158615E-3</c:v>
                </c:pt>
                <c:pt idx="5">
                  <c:v>-5.9280692850610037E-3</c:v>
                </c:pt>
                <c:pt idx="6">
                  <c:v>-3.703347679745693E-3</c:v>
                </c:pt>
                <c:pt idx="7">
                  <c:v>-3.6869653409731182E-3</c:v>
                </c:pt>
                <c:pt idx="8">
                  <c:v>4.1269448718719681E-2</c:v>
                </c:pt>
                <c:pt idx="9">
                  <c:v>4.1269448718719681E-2</c:v>
                </c:pt>
                <c:pt idx="10">
                  <c:v>4.36896662333877E-2</c:v>
                </c:pt>
                <c:pt idx="11">
                  <c:v>4.4158201122283261E-2</c:v>
                </c:pt>
                <c:pt idx="12">
                  <c:v>4.4588510554042823E-2</c:v>
                </c:pt>
                <c:pt idx="13">
                  <c:v>5.0146492021617514E-2</c:v>
                </c:pt>
                <c:pt idx="14">
                  <c:v>5.0178164543244488E-2</c:v>
                </c:pt>
                <c:pt idx="15">
                  <c:v>5.017925669916265E-2</c:v>
                </c:pt>
                <c:pt idx="16">
                  <c:v>5.0340895775052033E-2</c:v>
                </c:pt>
                <c:pt idx="17">
                  <c:v>5.2734901547683927E-2</c:v>
                </c:pt>
                <c:pt idx="18">
                  <c:v>5.3196883501070463E-2</c:v>
                </c:pt>
                <c:pt idx="19">
                  <c:v>5.3294085377787723E-2</c:v>
                </c:pt>
                <c:pt idx="20">
                  <c:v>5.3294085377787723E-2</c:v>
                </c:pt>
                <c:pt idx="21">
                  <c:v>5.6166455442578728E-2</c:v>
                </c:pt>
                <c:pt idx="22">
                  <c:v>6.1859864244006676E-2</c:v>
                </c:pt>
                <c:pt idx="23">
                  <c:v>6.1860956399924852E-2</c:v>
                </c:pt>
                <c:pt idx="24">
                  <c:v>6.4997628196913348E-2</c:v>
                </c:pt>
                <c:pt idx="25">
                  <c:v>6.5074079111185359E-2</c:v>
                </c:pt>
                <c:pt idx="26">
                  <c:v>6.5075171267103521E-2</c:v>
                </c:pt>
                <c:pt idx="27">
                  <c:v>6.7604604373588673E-2</c:v>
                </c:pt>
                <c:pt idx="28">
                  <c:v>6.7605696529506848E-2</c:v>
                </c:pt>
                <c:pt idx="29">
                  <c:v>6.7817574777632117E-2</c:v>
                </c:pt>
                <c:pt idx="30">
                  <c:v>6.7818666933550292E-2</c:v>
                </c:pt>
                <c:pt idx="31">
                  <c:v>7.5876593297819511E-2</c:v>
                </c:pt>
                <c:pt idx="32">
                  <c:v>7.6281783143461124E-2</c:v>
                </c:pt>
                <c:pt idx="33">
                  <c:v>7.89029573470727E-2</c:v>
                </c:pt>
                <c:pt idx="34">
                  <c:v>7.8904049502990847E-2</c:v>
                </c:pt>
                <c:pt idx="35">
                  <c:v>7.9335451090668585E-2</c:v>
                </c:pt>
                <c:pt idx="36">
                  <c:v>8.2481952290920646E-2</c:v>
                </c:pt>
                <c:pt idx="37">
                  <c:v>8.5283332221030489E-2</c:v>
                </c:pt>
                <c:pt idx="38">
                  <c:v>8.5809751373589149E-2</c:v>
                </c:pt>
                <c:pt idx="39">
                  <c:v>8.8260549253965953E-2</c:v>
                </c:pt>
                <c:pt idx="40">
                  <c:v>8.8794613497951813E-2</c:v>
                </c:pt>
                <c:pt idx="41">
                  <c:v>0.10343714789287692</c:v>
                </c:pt>
                <c:pt idx="42">
                  <c:v>0.10343824004879509</c:v>
                </c:pt>
                <c:pt idx="43">
                  <c:v>0.10343933220471324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C7-4A29-BF27-AD14EB7A5AE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18896.5</c:v>
                </c:pt>
                <c:pt idx="2">
                  <c:v>18970.5</c:v>
                </c:pt>
                <c:pt idx="3">
                  <c:v>18974</c:v>
                </c:pt>
                <c:pt idx="4">
                  <c:v>24379</c:v>
                </c:pt>
                <c:pt idx="5">
                  <c:v>24494.5</c:v>
                </c:pt>
                <c:pt idx="6">
                  <c:v>25513</c:v>
                </c:pt>
                <c:pt idx="7">
                  <c:v>25520.5</c:v>
                </c:pt>
                <c:pt idx="8">
                  <c:v>46102</c:v>
                </c:pt>
                <c:pt idx="9">
                  <c:v>46102</c:v>
                </c:pt>
                <c:pt idx="10">
                  <c:v>47210</c:v>
                </c:pt>
                <c:pt idx="11">
                  <c:v>47424.5</c:v>
                </c:pt>
                <c:pt idx="12">
                  <c:v>47621.5</c:v>
                </c:pt>
                <c:pt idx="13">
                  <c:v>50166</c:v>
                </c:pt>
                <c:pt idx="14">
                  <c:v>50180.5</c:v>
                </c:pt>
                <c:pt idx="15">
                  <c:v>50181</c:v>
                </c:pt>
                <c:pt idx="16">
                  <c:v>50255</c:v>
                </c:pt>
                <c:pt idx="17">
                  <c:v>51351</c:v>
                </c:pt>
                <c:pt idx="18">
                  <c:v>51562.5</c:v>
                </c:pt>
                <c:pt idx="19">
                  <c:v>51607</c:v>
                </c:pt>
                <c:pt idx="20">
                  <c:v>51607</c:v>
                </c:pt>
                <c:pt idx="21">
                  <c:v>52922</c:v>
                </c:pt>
                <c:pt idx="22">
                  <c:v>55528.5</c:v>
                </c:pt>
                <c:pt idx="23">
                  <c:v>55529</c:v>
                </c:pt>
                <c:pt idx="24">
                  <c:v>56965</c:v>
                </c:pt>
                <c:pt idx="25">
                  <c:v>57000</c:v>
                </c:pt>
                <c:pt idx="26">
                  <c:v>57000.5</c:v>
                </c:pt>
                <c:pt idx="27">
                  <c:v>58158.5</c:v>
                </c:pt>
                <c:pt idx="28">
                  <c:v>58159</c:v>
                </c:pt>
                <c:pt idx="29">
                  <c:v>58256</c:v>
                </c:pt>
                <c:pt idx="30">
                  <c:v>58256.5</c:v>
                </c:pt>
                <c:pt idx="31">
                  <c:v>61945.5</c:v>
                </c:pt>
                <c:pt idx="32">
                  <c:v>62131</c:v>
                </c:pt>
                <c:pt idx="33">
                  <c:v>63331</c:v>
                </c:pt>
                <c:pt idx="34">
                  <c:v>63331.5</c:v>
                </c:pt>
                <c:pt idx="35">
                  <c:v>63529</c:v>
                </c:pt>
                <c:pt idx="36">
                  <c:v>64969.5</c:v>
                </c:pt>
                <c:pt idx="37">
                  <c:v>66252</c:v>
                </c:pt>
                <c:pt idx="38">
                  <c:v>66493</c:v>
                </c:pt>
                <c:pt idx="39">
                  <c:v>67615</c:v>
                </c:pt>
                <c:pt idx="40">
                  <c:v>67859.5</c:v>
                </c:pt>
                <c:pt idx="41">
                  <c:v>74563</c:v>
                </c:pt>
                <c:pt idx="42">
                  <c:v>74563.5</c:v>
                </c:pt>
                <c:pt idx="43">
                  <c:v>74564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3">
                  <c:v>-2.0912600004521664E-2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C7-4A29-BF27-AD14EB7A5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770808"/>
        <c:axId val="1"/>
      </c:scatterChart>
      <c:valAx>
        <c:axId val="59477080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473050321445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4770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57065503627967"/>
          <c:y val="0.92024539877300615"/>
          <c:w val="0.7976794940433440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104774</xdr:colOff>
      <xdr:row>0</xdr:row>
      <xdr:rowOff>9525</xdr:rowOff>
    </xdr:from>
    <xdr:to>
      <xdr:col>17</xdr:col>
      <xdr:colOff>228599</xdr:colOff>
      <xdr:row>18</xdr:row>
      <xdr:rowOff>47625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929119B5-4990-369A-F807-9AE21A887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381000</xdr:colOff>
      <xdr:row>0</xdr:row>
      <xdr:rowOff>38100</xdr:rowOff>
    </xdr:from>
    <xdr:to>
      <xdr:col>26</xdr:col>
      <xdr:colOff>409575</xdr:colOff>
      <xdr:row>18</xdr:row>
      <xdr:rowOff>38100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33A1BA9C-2C09-D58C-869B-47B87F30A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92" TargetMode="External"/><Relationship Id="rId13" Type="http://schemas.openxmlformats.org/officeDocument/2006/relationships/hyperlink" Target="http://www.bav-astro.de/sfs/BAVM_link.php?BAVMnr=203" TargetMode="External"/><Relationship Id="rId18" Type="http://schemas.openxmlformats.org/officeDocument/2006/relationships/hyperlink" Target="http://www.konkoly.hu/cgi-bin/IBVS?5945" TargetMode="External"/><Relationship Id="rId3" Type="http://schemas.openxmlformats.org/officeDocument/2006/relationships/hyperlink" Target="http://www.konkoly.hu/cgi-bin/IBVS?5263" TargetMode="External"/><Relationship Id="rId21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konkoly.hu/cgi-bin/IBVS?5592" TargetMode="External"/><Relationship Id="rId12" Type="http://schemas.openxmlformats.org/officeDocument/2006/relationships/hyperlink" Target="http://www.bav-astro.de/sfs/BAVM_link.php?BAVMnr=173" TargetMode="External"/><Relationship Id="rId17" Type="http://schemas.openxmlformats.org/officeDocument/2006/relationships/hyperlink" Target="http://www.konkoly.hu/cgi-bin/IBVS?5894" TargetMode="External"/><Relationship Id="rId2" Type="http://schemas.openxmlformats.org/officeDocument/2006/relationships/hyperlink" Target="http://www.konkoly.hu/cgi-bin/IBVS?5263" TargetMode="External"/><Relationship Id="rId16" Type="http://schemas.openxmlformats.org/officeDocument/2006/relationships/hyperlink" Target="http://www.bav-astro.de/sfs/BAVM_link.php?BAVMnr=234" TargetMode="External"/><Relationship Id="rId20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vsolj.cetus-net.org/no42.pdf" TargetMode="External"/><Relationship Id="rId11" Type="http://schemas.openxmlformats.org/officeDocument/2006/relationships/hyperlink" Target="http://www.bav-astro.de/sfs/BAVM_link.php?BAVMnr=173" TargetMode="External"/><Relationship Id="rId5" Type="http://schemas.openxmlformats.org/officeDocument/2006/relationships/hyperlink" Target="http://vsolj.cetus-net.org/no42.pdf" TargetMode="External"/><Relationship Id="rId15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vsolj.cetus-net.org/no44.pdf" TargetMode="External"/><Relationship Id="rId19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konkoly.hu/cgi-bin/IBVS?5287" TargetMode="External"/><Relationship Id="rId9" Type="http://schemas.openxmlformats.org/officeDocument/2006/relationships/hyperlink" Target="http://vsolj.cetus-net.org/no44.pdf" TargetMode="External"/><Relationship Id="rId14" Type="http://schemas.openxmlformats.org/officeDocument/2006/relationships/hyperlink" Target="http://www.bav-astro.de/sfs/BAVM_link.php?BAVMnr=209" TargetMode="External"/><Relationship Id="rId22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4"/>
  <sheetViews>
    <sheetView tabSelected="1" workbookViewId="0">
      <pane xSplit="13" ySplit="22" topLeftCell="N50" activePane="bottomRight" state="frozen"/>
      <selection pane="topRight" activeCell="N1" sqref="N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22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52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x14ac:dyDescent="0.2">
      <c r="A2" t="s">
        <v>25</v>
      </c>
      <c r="B2" s="10" t="s">
        <v>47</v>
      </c>
    </row>
    <row r="4" spans="1:6" ht="14.25" thickTop="1" thickBot="1" x14ac:dyDescent="0.25">
      <c r="A4" s="5" t="s">
        <v>1</v>
      </c>
      <c r="C4" s="2">
        <v>37779.410000000003</v>
      </c>
      <c r="D4" s="3">
        <v>0.2692061</v>
      </c>
    </row>
    <row r="5" spans="1:6" ht="13.5" thickTop="1" x14ac:dyDescent="0.2">
      <c r="A5" s="11" t="s">
        <v>51</v>
      </c>
      <c r="B5" s="12"/>
      <c r="C5" s="13">
        <v>-9.5</v>
      </c>
      <c r="D5" s="12" t="s">
        <v>52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37779.410000000003</v>
      </c>
    </row>
    <row r="8" spans="1:6" x14ac:dyDescent="0.2">
      <c r="A8" t="s">
        <v>4</v>
      </c>
      <c r="C8">
        <f>+D4</f>
        <v>0.2692061</v>
      </c>
    </row>
    <row r="9" spans="1:6" x14ac:dyDescent="0.2">
      <c r="A9" s="27" t="s">
        <v>57</v>
      </c>
      <c r="B9" s="28">
        <v>30</v>
      </c>
      <c r="C9" s="16" t="str">
        <f>"F"&amp;B9</f>
        <v>F30</v>
      </c>
      <c r="D9" s="17" t="str">
        <f>"G"&amp;B9</f>
        <v>G30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17</v>
      </c>
      <c r="B11" s="12"/>
      <c r="C11" s="14">
        <f ca="1">INTERCEPT(INDIRECT($D$9):G992,INDIRECT($C$9):F992)</f>
        <v>-5.9431695560363845E-2</v>
      </c>
      <c r="D11" s="15"/>
      <c r="E11" s="12"/>
    </row>
    <row r="12" spans="1:6" x14ac:dyDescent="0.2">
      <c r="A12" s="12" t="s">
        <v>18</v>
      </c>
      <c r="B12" s="12"/>
      <c r="C12" s="14">
        <f ca="1">SLOPE(INDIRECT($D$9):G992,INDIRECT($C$9):F992)</f>
        <v>2.1843118363429685E-6</v>
      </c>
      <c r="D12" s="15"/>
      <c r="E12" s="12"/>
    </row>
    <row r="13" spans="1:6" x14ac:dyDescent="0.2">
      <c r="A13" s="12" t="s">
        <v>20</v>
      </c>
      <c r="B13" s="12"/>
      <c r="C13" s="15" t="s">
        <v>15</v>
      </c>
    </row>
    <row r="14" spans="1:6" x14ac:dyDescent="0.2">
      <c r="A14" s="12"/>
      <c r="B14" s="12"/>
      <c r="C14" s="12"/>
    </row>
    <row r="15" spans="1:6" x14ac:dyDescent="0.2">
      <c r="A15" s="18" t="s">
        <v>19</v>
      </c>
      <c r="B15" s="12"/>
      <c r="C15" s="19">
        <f ca="1">(C7+C11)+(C8+C12)*INT(MAX(F21:F3533))</f>
        <v>57852.597079732208</v>
      </c>
      <c r="E15" s="20" t="s">
        <v>60</v>
      </c>
      <c r="F15" s="13">
        <v>1</v>
      </c>
    </row>
    <row r="16" spans="1:6" x14ac:dyDescent="0.2">
      <c r="A16" s="22" t="s">
        <v>5</v>
      </c>
      <c r="B16" s="12"/>
      <c r="C16" s="23">
        <f ca="1">+C8+C12</f>
        <v>0.26920828431183635</v>
      </c>
      <c r="E16" s="20" t="s">
        <v>53</v>
      </c>
      <c r="F16" s="21">
        <f ca="1">NOW()+15018.5+$C$5/24</f>
        <v>60339.635847916667</v>
      </c>
    </row>
    <row r="17" spans="1:31" ht="13.5" thickBot="1" x14ac:dyDescent="0.25">
      <c r="A17" s="20" t="s">
        <v>55</v>
      </c>
      <c r="B17" s="12"/>
      <c r="C17" s="12">
        <f>COUNT(C21:C2191)</f>
        <v>44</v>
      </c>
      <c r="E17" s="20" t="s">
        <v>61</v>
      </c>
      <c r="F17" s="21">
        <f ca="1">ROUND(2*(F16-$C$7)/$C$8,0)/2+F15</f>
        <v>83804</v>
      </c>
    </row>
    <row r="18" spans="1:31" ht="14.25" thickTop="1" thickBot="1" x14ac:dyDescent="0.25">
      <c r="A18" s="22" t="s">
        <v>6</v>
      </c>
      <c r="B18" s="12"/>
      <c r="C18" s="25">
        <f ca="1">+C15</f>
        <v>57852.597079732208</v>
      </c>
      <c r="D18" s="26">
        <f ca="1">+C16</f>
        <v>0.26920828431183635</v>
      </c>
      <c r="E18" s="20" t="s">
        <v>54</v>
      </c>
      <c r="F18" s="17">
        <f ca="1">ROUND(2*(F16-$C$15)/$C$16,0)/2+F15</f>
        <v>9239.5</v>
      </c>
    </row>
    <row r="19" spans="1:31" ht="13.5" thickTop="1" x14ac:dyDescent="0.2">
      <c r="E19" s="20" t="s">
        <v>56</v>
      </c>
      <c r="F19" s="24">
        <f ca="1">+$C$15+$C$16*F18-15018.5-$C$5/24</f>
        <v>45321.842855964758</v>
      </c>
    </row>
    <row r="20" spans="1:31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68" t="s">
        <v>12</v>
      </c>
      <c r="H20" s="7" t="s">
        <v>74</v>
      </c>
      <c r="I20" s="7" t="s">
        <v>77</v>
      </c>
      <c r="J20" s="7" t="s">
        <v>63</v>
      </c>
      <c r="K20" s="7" t="s">
        <v>70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67" t="s">
        <v>212</v>
      </c>
    </row>
    <row r="21" spans="1:31" s="29" customFormat="1" ht="12.75" customHeight="1" x14ac:dyDescent="0.2">
      <c r="A21" s="29" t="s">
        <v>13</v>
      </c>
      <c r="B21" s="32"/>
      <c r="C21" s="30">
        <v>37779.410000000003</v>
      </c>
      <c r="D21" s="30" t="s">
        <v>15</v>
      </c>
      <c r="E21" s="29">
        <f t="shared" ref="E21:E44" si="0">+(C21-C$7)/C$8</f>
        <v>0</v>
      </c>
      <c r="F21" s="29">
        <f t="shared" ref="F21:F44" si="1">ROUND(2*E21,0)/2</f>
        <v>0</v>
      </c>
      <c r="G21" s="30">
        <f t="shared" ref="G21:G33" si="2">+C21-(C$7+F21*C$8)</f>
        <v>0</v>
      </c>
      <c r="H21" s="29">
        <f>+G21</f>
        <v>0</v>
      </c>
      <c r="Q21" s="31">
        <f t="shared" ref="Q21:Q44" si="3">+C21-15018.5</f>
        <v>22760.910000000003</v>
      </c>
    </row>
    <row r="22" spans="1:31" s="29" customFormat="1" ht="12.75" customHeight="1" x14ac:dyDescent="0.2">
      <c r="A22" s="29" t="s">
        <v>30</v>
      </c>
      <c r="B22" s="32" t="s">
        <v>37</v>
      </c>
      <c r="C22" s="30">
        <v>42866.470999999998</v>
      </c>
      <c r="D22" s="30"/>
      <c r="E22" s="29">
        <f t="shared" si="0"/>
        <v>18896.52946199954</v>
      </c>
      <c r="F22" s="29">
        <f t="shared" si="1"/>
        <v>18896.5</v>
      </c>
      <c r="G22" s="30">
        <f t="shared" si="2"/>
        <v>7.9313499954878353E-3</v>
      </c>
      <c r="I22" s="29">
        <f>+G22</f>
        <v>7.9313499954878353E-3</v>
      </c>
      <c r="Q22" s="31">
        <f t="shared" si="3"/>
        <v>27847.970999999998</v>
      </c>
      <c r="AA22" s="29">
        <v>11</v>
      </c>
      <c r="AC22" s="29" t="s">
        <v>29</v>
      </c>
      <c r="AE22" s="29" t="s">
        <v>31</v>
      </c>
    </row>
    <row r="23" spans="1:31" s="29" customFormat="1" ht="12.75" customHeight="1" x14ac:dyDescent="0.2">
      <c r="A23" s="41" t="s">
        <v>30</v>
      </c>
      <c r="B23" s="42" t="s">
        <v>37</v>
      </c>
      <c r="C23" s="8">
        <v>42886.391000000003</v>
      </c>
      <c r="D23" s="8"/>
      <c r="E23" s="29">
        <f t="shared" si="0"/>
        <v>18970.524813516484</v>
      </c>
      <c r="F23" s="29">
        <f t="shared" si="1"/>
        <v>18970.5</v>
      </c>
      <c r="G23" s="30">
        <f t="shared" si="2"/>
        <v>6.6799499982153066E-3</v>
      </c>
      <c r="I23" s="29">
        <f>+G23</f>
        <v>6.6799499982153066E-3</v>
      </c>
      <c r="Q23" s="31">
        <f t="shared" si="3"/>
        <v>27867.891000000003</v>
      </c>
      <c r="AA23" s="29">
        <v>7</v>
      </c>
      <c r="AC23" s="29" t="s">
        <v>29</v>
      </c>
      <c r="AE23" s="29" t="s">
        <v>31</v>
      </c>
    </row>
    <row r="24" spans="1:31" s="29" customFormat="1" ht="12.75" customHeight="1" x14ac:dyDescent="0.2">
      <c r="A24" s="41" t="s">
        <v>30</v>
      </c>
      <c r="B24" s="42"/>
      <c r="C24" s="8">
        <v>42887.345999999998</v>
      </c>
      <c r="D24" s="8"/>
      <c r="E24" s="29">
        <f t="shared" si="0"/>
        <v>18974.072281423021</v>
      </c>
      <c r="F24" s="29">
        <f t="shared" si="1"/>
        <v>18974</v>
      </c>
      <c r="G24" s="30">
        <f t="shared" si="2"/>
        <v>1.9458599992503878E-2</v>
      </c>
      <c r="I24" s="29">
        <f>+G24</f>
        <v>1.9458599992503878E-2</v>
      </c>
      <c r="Q24" s="31">
        <f t="shared" si="3"/>
        <v>27868.845999999998</v>
      </c>
      <c r="AA24" s="29">
        <v>8</v>
      </c>
      <c r="AC24" s="29" t="s">
        <v>29</v>
      </c>
      <c r="AE24" s="29" t="s">
        <v>31</v>
      </c>
    </row>
    <row r="25" spans="1:31" ht="12.75" customHeight="1" x14ac:dyDescent="0.2">
      <c r="A25" s="43" t="s">
        <v>62</v>
      </c>
      <c r="B25" s="44" t="s">
        <v>39</v>
      </c>
      <c r="C25" s="43">
        <v>44342.3845</v>
      </c>
      <c r="D25" s="43" t="s">
        <v>63</v>
      </c>
      <c r="E25" s="29">
        <f t="shared" si="0"/>
        <v>24378.996241169858</v>
      </c>
      <c r="F25" s="29">
        <f t="shared" si="1"/>
        <v>24379</v>
      </c>
      <c r="G25" s="30">
        <f t="shared" si="2"/>
        <v>-1.0119000071426854E-3</v>
      </c>
      <c r="H25" s="29"/>
      <c r="I25" s="29"/>
      <c r="J25" s="29">
        <f>+G25</f>
        <v>-1.0119000071426854E-3</v>
      </c>
      <c r="L25" s="29"/>
      <c r="M25" s="29"/>
      <c r="N25" s="29"/>
      <c r="O25" s="29">
        <f t="shared" ref="O25:O44" ca="1" si="4">+C$11+C$12*F25</f>
        <v>-6.180357302158615E-3</v>
      </c>
      <c r="P25" s="29"/>
      <c r="Q25" s="31">
        <f t="shared" si="3"/>
        <v>29323.8845</v>
      </c>
    </row>
    <row r="26" spans="1:31" ht="12.75" customHeight="1" x14ac:dyDescent="0.2">
      <c r="A26" s="43" t="s">
        <v>62</v>
      </c>
      <c r="B26" s="44" t="s">
        <v>39</v>
      </c>
      <c r="C26" s="43">
        <v>44373.48</v>
      </c>
      <c r="D26" s="43" t="s">
        <v>63</v>
      </c>
      <c r="E26" s="29">
        <f t="shared" si="0"/>
        <v>24494.504396445696</v>
      </c>
      <c r="F26" s="29">
        <f t="shared" si="1"/>
        <v>24494.5</v>
      </c>
      <c r="G26" s="30">
        <f t="shared" si="2"/>
        <v>1.1835499972221442E-3</v>
      </c>
      <c r="H26" s="29"/>
      <c r="I26" s="29"/>
      <c r="J26" s="29">
        <f>+G26</f>
        <v>1.1835499972221442E-3</v>
      </c>
      <c r="L26" s="29"/>
      <c r="M26" s="29"/>
      <c r="N26" s="29"/>
      <c r="O26" s="29">
        <f t="shared" ca="1" si="4"/>
        <v>-5.9280692850610037E-3</v>
      </c>
      <c r="P26" s="29"/>
      <c r="Q26" s="31">
        <f t="shared" si="3"/>
        <v>29354.980000000003</v>
      </c>
    </row>
    <row r="27" spans="1:31" ht="12.75" customHeight="1" x14ac:dyDescent="0.2">
      <c r="A27" s="43" t="s">
        <v>62</v>
      </c>
      <c r="B27" s="44" t="s">
        <v>39</v>
      </c>
      <c r="C27" s="43">
        <v>44647.675000000003</v>
      </c>
      <c r="D27" s="43" t="s">
        <v>63</v>
      </c>
      <c r="E27" s="29">
        <f t="shared" si="0"/>
        <v>25513.03629449704</v>
      </c>
      <c r="F27" s="29">
        <f t="shared" si="1"/>
        <v>25513</v>
      </c>
      <c r="G27" s="30">
        <f t="shared" si="2"/>
        <v>9.7707000022637658E-3</v>
      </c>
      <c r="H27" s="29"/>
      <c r="I27" s="29"/>
      <c r="J27" s="29">
        <f>+G27</f>
        <v>9.7707000022637658E-3</v>
      </c>
      <c r="L27" s="29"/>
      <c r="M27" s="29"/>
      <c r="N27" s="29"/>
      <c r="O27" s="29">
        <f t="shared" ca="1" si="4"/>
        <v>-3.703347679745693E-3</v>
      </c>
      <c r="P27" s="29"/>
      <c r="Q27" s="31">
        <f t="shared" si="3"/>
        <v>29629.175000000003</v>
      </c>
    </row>
    <row r="28" spans="1:31" ht="12.75" customHeight="1" x14ac:dyDescent="0.2">
      <c r="A28" s="43" t="s">
        <v>62</v>
      </c>
      <c r="B28" s="44" t="s">
        <v>39</v>
      </c>
      <c r="C28" s="43">
        <v>44649.692499999997</v>
      </c>
      <c r="D28" s="43" t="s">
        <v>63</v>
      </c>
      <c r="E28" s="29">
        <f t="shared" si="0"/>
        <v>25520.530552613756</v>
      </c>
      <c r="F28" s="29">
        <f t="shared" si="1"/>
        <v>25520.5</v>
      </c>
      <c r="G28" s="30">
        <f t="shared" si="2"/>
        <v>8.2249499901081435E-3</v>
      </c>
      <c r="H28" s="29"/>
      <c r="I28" s="29"/>
      <c r="J28" s="29">
        <f>+G28</f>
        <v>8.2249499901081435E-3</v>
      </c>
      <c r="L28" s="29"/>
      <c r="M28" s="29"/>
      <c r="N28" s="29"/>
      <c r="O28" s="29">
        <f t="shared" ca="1" si="4"/>
        <v>-3.6869653409731182E-3</v>
      </c>
      <c r="P28" s="29"/>
      <c r="Q28" s="31">
        <f t="shared" si="3"/>
        <v>29631.192499999997</v>
      </c>
    </row>
    <row r="29" spans="1:31" s="29" customFormat="1" ht="12.75" customHeight="1" x14ac:dyDescent="0.2">
      <c r="A29" s="41" t="s">
        <v>33</v>
      </c>
      <c r="B29" s="42"/>
      <c r="C29" s="8">
        <v>50190.391000000003</v>
      </c>
      <c r="D29" s="8">
        <v>1.4E-3</v>
      </c>
      <c r="E29" s="29">
        <f t="shared" si="0"/>
        <v>46102.153703055017</v>
      </c>
      <c r="F29" s="29">
        <f t="shared" si="1"/>
        <v>46102</v>
      </c>
      <c r="G29" s="30">
        <f t="shared" si="2"/>
        <v>4.1377800000191201E-2</v>
      </c>
      <c r="I29" s="29">
        <f>+G29</f>
        <v>4.1377800000191201E-2</v>
      </c>
      <c r="O29" s="29">
        <f t="shared" ca="1" si="4"/>
        <v>4.1269448718719681E-2</v>
      </c>
      <c r="Q29" s="31">
        <f t="shared" si="3"/>
        <v>35171.891000000003</v>
      </c>
      <c r="AA29" s="29">
        <v>14</v>
      </c>
      <c r="AC29" s="29" t="s">
        <v>32</v>
      </c>
      <c r="AE29" s="29" t="s">
        <v>31</v>
      </c>
    </row>
    <row r="30" spans="1:31" s="29" customFormat="1" ht="12.75" customHeight="1" x14ac:dyDescent="0.2">
      <c r="A30" s="41" t="s">
        <v>33</v>
      </c>
      <c r="B30" s="42"/>
      <c r="C30" s="8">
        <v>50190.3917</v>
      </c>
      <c r="D30" s="8">
        <v>1.4E-3</v>
      </c>
      <c r="E30" s="29">
        <f t="shared" si="0"/>
        <v>46102.156303293261</v>
      </c>
      <c r="F30" s="29">
        <f t="shared" si="1"/>
        <v>46102</v>
      </c>
      <c r="G30" s="30">
        <f t="shared" si="2"/>
        <v>4.2077799997059628E-2</v>
      </c>
      <c r="I30" s="29">
        <f>+G30</f>
        <v>4.2077799997059628E-2</v>
      </c>
      <c r="O30" s="29">
        <f t="shared" ca="1" si="4"/>
        <v>4.1269448718719681E-2</v>
      </c>
      <c r="Q30" s="31">
        <f t="shared" si="3"/>
        <v>35171.8917</v>
      </c>
      <c r="AA30" s="29">
        <v>14</v>
      </c>
      <c r="AC30" s="29" t="s">
        <v>32</v>
      </c>
      <c r="AE30" s="29" t="s">
        <v>31</v>
      </c>
    </row>
    <row r="31" spans="1:31" s="29" customFormat="1" ht="12.75" customHeight="1" x14ac:dyDescent="0.2">
      <c r="A31" s="41" t="s">
        <v>35</v>
      </c>
      <c r="B31" s="42"/>
      <c r="C31" s="8">
        <v>50488.677000000003</v>
      </c>
      <c r="D31" s="8">
        <v>8.0000000000000002E-3</v>
      </c>
      <c r="E31" s="29">
        <f t="shared" si="0"/>
        <v>47210.174658003663</v>
      </c>
      <c r="F31" s="29">
        <f t="shared" si="1"/>
        <v>47210</v>
      </c>
      <c r="G31" s="30">
        <f t="shared" si="2"/>
        <v>4.7018999997817446E-2</v>
      </c>
      <c r="I31" s="29">
        <f>+G31</f>
        <v>4.7018999997817446E-2</v>
      </c>
      <c r="O31" s="29">
        <f t="shared" ca="1" si="4"/>
        <v>4.36896662333877E-2</v>
      </c>
      <c r="Q31" s="31">
        <f t="shared" si="3"/>
        <v>35470.177000000003</v>
      </c>
      <c r="AA31" s="29">
        <v>17</v>
      </c>
      <c r="AC31" s="29" t="s">
        <v>34</v>
      </c>
      <c r="AE31" s="29" t="s">
        <v>31</v>
      </c>
    </row>
    <row r="32" spans="1:31" s="29" customFormat="1" ht="12.75" customHeight="1" x14ac:dyDescent="0.2">
      <c r="A32" s="29" t="s">
        <v>35</v>
      </c>
      <c r="B32" s="32" t="s">
        <v>37</v>
      </c>
      <c r="C32" s="30">
        <v>50546.425000000003</v>
      </c>
      <c r="D32" s="30">
        <v>6.0000000000000001E-3</v>
      </c>
      <c r="E32" s="29">
        <f t="shared" si="0"/>
        <v>47424.686884881135</v>
      </c>
      <c r="F32" s="29">
        <f t="shared" si="1"/>
        <v>47424.5</v>
      </c>
      <c r="G32" s="30">
        <f t="shared" si="2"/>
        <v>5.0310549995629117E-2</v>
      </c>
      <c r="I32" s="29">
        <f>+G32</f>
        <v>5.0310549995629117E-2</v>
      </c>
      <c r="O32" s="29">
        <f t="shared" ca="1" si="4"/>
        <v>4.4158201122283261E-2</v>
      </c>
      <c r="Q32" s="31">
        <f t="shared" si="3"/>
        <v>35527.925000000003</v>
      </c>
      <c r="AA32" s="29">
        <v>14</v>
      </c>
      <c r="AC32" s="29" t="s">
        <v>32</v>
      </c>
      <c r="AE32" s="29" t="s">
        <v>31</v>
      </c>
    </row>
    <row r="33" spans="1:31" s="29" customFormat="1" ht="12.75" customHeight="1" x14ac:dyDescent="0.2">
      <c r="A33" s="29" t="s">
        <v>35</v>
      </c>
      <c r="B33" s="32" t="s">
        <v>37</v>
      </c>
      <c r="C33" s="30">
        <v>50599.447</v>
      </c>
      <c r="D33" s="30">
        <v>2E-3</v>
      </c>
      <c r="E33" s="29">
        <f t="shared" si="0"/>
        <v>47621.643788903733</v>
      </c>
      <c r="F33" s="29">
        <f t="shared" si="1"/>
        <v>47621.5</v>
      </c>
      <c r="G33" s="30">
        <f t="shared" si="2"/>
        <v>3.8708849999238737E-2</v>
      </c>
      <c r="I33" s="29">
        <f>+G33</f>
        <v>3.8708849999238737E-2</v>
      </c>
      <c r="O33" s="29">
        <f t="shared" ca="1" si="4"/>
        <v>4.4588510554042823E-2</v>
      </c>
      <c r="Q33" s="31">
        <f t="shared" si="3"/>
        <v>35580.947</v>
      </c>
      <c r="AA33" s="29">
        <v>17</v>
      </c>
      <c r="AC33" s="29" t="s">
        <v>36</v>
      </c>
      <c r="AE33" s="29" t="s">
        <v>31</v>
      </c>
    </row>
    <row r="34" spans="1:31" s="29" customFormat="1" ht="12.75" customHeight="1" x14ac:dyDescent="0.2">
      <c r="A34" s="29" t="s">
        <v>38</v>
      </c>
      <c r="B34" s="33" t="s">
        <v>50</v>
      </c>
      <c r="C34" s="34">
        <v>51284.382299999997</v>
      </c>
      <c r="D34" s="35">
        <v>1.1000000000000001E-3</v>
      </c>
      <c r="E34" s="29">
        <f t="shared" si="0"/>
        <v>50165.922317510616</v>
      </c>
      <c r="F34" s="29">
        <f t="shared" si="1"/>
        <v>50166</v>
      </c>
      <c r="G34" s="30"/>
      <c r="O34" s="29">
        <f t="shared" ca="1" si="4"/>
        <v>5.0146492021617514E-2</v>
      </c>
      <c r="Q34" s="31">
        <f t="shared" si="3"/>
        <v>36265.882299999997</v>
      </c>
      <c r="R34"/>
      <c r="U34" s="36">
        <v>-2.0912600004521664E-2</v>
      </c>
    </row>
    <row r="35" spans="1:31" s="29" customFormat="1" ht="12.75" customHeight="1" x14ac:dyDescent="0.2">
      <c r="A35" s="29" t="s">
        <v>38</v>
      </c>
      <c r="B35" s="37" t="s">
        <v>39</v>
      </c>
      <c r="C35" s="35">
        <v>51288.358699999997</v>
      </c>
      <c r="D35" s="35">
        <v>1.6999999999999999E-3</v>
      </c>
      <c r="E35" s="29">
        <f t="shared" si="0"/>
        <v>50180.693156655783</v>
      </c>
      <c r="F35" s="29">
        <f t="shared" si="1"/>
        <v>50180.5</v>
      </c>
      <c r="G35" s="30">
        <f t="shared" ref="G35:G64" si="5">+C35-(C$7+F35*C$8)</f>
        <v>5.1998949995322619E-2</v>
      </c>
      <c r="K35" s="29">
        <f>+G35</f>
        <v>5.1998949995322619E-2</v>
      </c>
      <c r="O35" s="29">
        <f t="shared" ca="1" si="4"/>
        <v>5.0178164543244488E-2</v>
      </c>
      <c r="Q35" s="31">
        <f t="shared" si="3"/>
        <v>36269.858699999997</v>
      </c>
      <c r="R35"/>
    </row>
    <row r="36" spans="1:31" s="29" customFormat="1" ht="12.75" customHeight="1" x14ac:dyDescent="0.2">
      <c r="A36" s="29" t="s">
        <v>38</v>
      </c>
      <c r="B36" s="37" t="s">
        <v>39</v>
      </c>
      <c r="C36" s="35">
        <v>51288.490400000002</v>
      </c>
      <c r="D36" s="35">
        <v>2.8E-3</v>
      </c>
      <c r="E36" s="29">
        <f t="shared" si="0"/>
        <v>50181.182372910567</v>
      </c>
      <c r="F36" s="29">
        <f t="shared" si="1"/>
        <v>50181</v>
      </c>
      <c r="G36" s="30">
        <f t="shared" si="5"/>
        <v>4.9095899994426873E-2</v>
      </c>
      <c r="K36" s="29">
        <f>+G36</f>
        <v>4.9095899994426873E-2</v>
      </c>
      <c r="O36" s="29">
        <f t="shared" ca="1" si="4"/>
        <v>5.017925669916265E-2</v>
      </c>
      <c r="Q36" s="31">
        <f t="shared" si="3"/>
        <v>36269.990400000002</v>
      </c>
      <c r="R36"/>
    </row>
    <row r="37" spans="1:31" s="29" customFormat="1" ht="12.75" customHeight="1" x14ac:dyDescent="0.2">
      <c r="A37" s="38" t="s">
        <v>42</v>
      </c>
      <c r="B37" s="32"/>
      <c r="C37" s="39">
        <v>51308.409899999999</v>
      </c>
      <c r="D37" s="39"/>
      <c r="E37" s="29">
        <f t="shared" si="0"/>
        <v>50255.175867114434</v>
      </c>
      <c r="F37" s="29">
        <f t="shared" si="1"/>
        <v>50255</v>
      </c>
      <c r="G37" s="30">
        <f t="shared" si="5"/>
        <v>4.7344499995233491E-2</v>
      </c>
      <c r="K37" s="29">
        <f>G37</f>
        <v>4.7344499995233491E-2</v>
      </c>
      <c r="O37" s="29">
        <f t="shared" ca="1" si="4"/>
        <v>5.0340895775052033E-2</v>
      </c>
      <c r="Q37" s="31">
        <f t="shared" si="3"/>
        <v>36289.909899999999</v>
      </c>
      <c r="R37"/>
    </row>
    <row r="38" spans="1:31" s="29" customFormat="1" ht="12.75" customHeight="1" x14ac:dyDescent="0.2">
      <c r="A38" s="29" t="s">
        <v>43</v>
      </c>
      <c r="B38" s="32"/>
      <c r="C38" s="39">
        <v>51603.464399999997</v>
      </c>
      <c r="D38" s="39"/>
      <c r="E38" s="29">
        <f t="shared" si="0"/>
        <v>51351.193007885013</v>
      </c>
      <c r="F38" s="29">
        <f t="shared" si="1"/>
        <v>51351</v>
      </c>
      <c r="G38" s="30">
        <f t="shared" si="5"/>
        <v>5.1958899995952379E-2</v>
      </c>
      <c r="K38" s="29">
        <f>G38</f>
        <v>5.1958899995952379E-2</v>
      </c>
      <c r="O38" s="29">
        <f t="shared" ca="1" si="4"/>
        <v>5.2734901547683927E-2</v>
      </c>
      <c r="Q38" s="31">
        <f t="shared" si="3"/>
        <v>36584.964399999997</v>
      </c>
      <c r="R38"/>
    </row>
    <row r="39" spans="1:31" s="29" customFormat="1" ht="12.75" customHeight="1" x14ac:dyDescent="0.2">
      <c r="A39" s="29" t="s">
        <v>44</v>
      </c>
      <c r="B39" s="32"/>
      <c r="C39" s="39">
        <v>51660.399100000002</v>
      </c>
      <c r="D39" s="39"/>
      <c r="E39" s="29">
        <f t="shared" si="0"/>
        <v>51562.684129371504</v>
      </c>
      <c r="F39" s="29">
        <f t="shared" si="1"/>
        <v>51562.5</v>
      </c>
      <c r="G39" s="30">
        <f t="shared" si="5"/>
        <v>4.9568750000617001E-2</v>
      </c>
      <c r="K39" s="29">
        <f>G39</f>
        <v>4.9568750000617001E-2</v>
      </c>
      <c r="O39" s="29">
        <f t="shared" ca="1" si="4"/>
        <v>5.3196883501070463E-2</v>
      </c>
      <c r="Q39" s="31">
        <f t="shared" si="3"/>
        <v>36641.899100000002</v>
      </c>
    </row>
    <row r="40" spans="1:31" s="29" customFormat="1" ht="12.75" customHeight="1" x14ac:dyDescent="0.2">
      <c r="A40" s="29" t="s">
        <v>40</v>
      </c>
      <c r="B40" s="32" t="s">
        <v>39</v>
      </c>
      <c r="C40" s="35">
        <v>51672.383900000001</v>
      </c>
      <c r="D40" s="35">
        <v>4.4999999999999997E-3</v>
      </c>
      <c r="E40" s="29">
        <f t="shared" si="0"/>
        <v>51607.203180017081</v>
      </c>
      <c r="F40" s="29">
        <f t="shared" si="1"/>
        <v>51607</v>
      </c>
      <c r="G40" s="30">
        <f t="shared" si="5"/>
        <v>5.4697299994586501E-2</v>
      </c>
      <c r="K40" s="29">
        <f>+G40</f>
        <v>5.4697299994586501E-2</v>
      </c>
      <c r="O40" s="29">
        <f t="shared" ca="1" si="4"/>
        <v>5.3294085377787723E-2</v>
      </c>
      <c r="Q40" s="31">
        <f t="shared" si="3"/>
        <v>36653.883900000001</v>
      </c>
      <c r="R40"/>
    </row>
    <row r="41" spans="1:31" s="29" customFormat="1" ht="12.75" customHeight="1" x14ac:dyDescent="0.2">
      <c r="A41" s="8" t="s">
        <v>40</v>
      </c>
      <c r="B41" s="37" t="s">
        <v>39</v>
      </c>
      <c r="C41" s="35">
        <v>51672.383900000001</v>
      </c>
      <c r="D41" s="35">
        <v>4.4999999999999997E-3</v>
      </c>
      <c r="E41" s="29">
        <f t="shared" si="0"/>
        <v>51607.203180017081</v>
      </c>
      <c r="F41" s="29">
        <f t="shared" si="1"/>
        <v>51607</v>
      </c>
      <c r="G41" s="30">
        <f t="shared" si="5"/>
        <v>5.4697299994586501E-2</v>
      </c>
      <c r="K41" s="29">
        <f>+G41</f>
        <v>5.4697299994586501E-2</v>
      </c>
      <c r="O41" s="29">
        <f t="shared" ca="1" si="4"/>
        <v>5.3294085377787723E-2</v>
      </c>
      <c r="Q41" s="31">
        <f t="shared" si="3"/>
        <v>36653.883900000001</v>
      </c>
      <c r="R41"/>
    </row>
    <row r="42" spans="1:31" s="29" customFormat="1" ht="12.75" customHeight="1" x14ac:dyDescent="0.2">
      <c r="A42" s="29" t="s">
        <v>45</v>
      </c>
      <c r="B42" s="32"/>
      <c r="C42" s="39">
        <v>52026.394500000002</v>
      </c>
      <c r="D42" s="39"/>
      <c r="E42" s="29">
        <f t="shared" si="0"/>
        <v>52922.220187432598</v>
      </c>
      <c r="F42" s="29">
        <f t="shared" si="1"/>
        <v>52922</v>
      </c>
      <c r="G42" s="30">
        <f t="shared" si="5"/>
        <v>5.9275799998431467E-2</v>
      </c>
      <c r="K42" s="29">
        <f>G42</f>
        <v>5.9275799998431467E-2</v>
      </c>
      <c r="O42" s="29">
        <f t="shared" ca="1" si="4"/>
        <v>5.6166455442578728E-2</v>
      </c>
      <c r="Q42" s="31">
        <f t="shared" si="3"/>
        <v>37007.894500000002</v>
      </c>
    </row>
    <row r="43" spans="1:31" ht="12.75" customHeight="1" x14ac:dyDescent="0.2">
      <c r="A43" s="65" t="s">
        <v>132</v>
      </c>
      <c r="B43" s="66" t="s">
        <v>37</v>
      </c>
      <c r="C43" s="65">
        <v>52728.083599999998</v>
      </c>
      <c r="D43" s="65" t="s">
        <v>77</v>
      </c>
      <c r="E43" s="29">
        <f t="shared" si="0"/>
        <v>55528.732818461373</v>
      </c>
      <c r="F43" s="29">
        <f t="shared" si="1"/>
        <v>55528.5</v>
      </c>
      <c r="G43" s="30">
        <f t="shared" si="5"/>
        <v>6.2676149995240849E-2</v>
      </c>
      <c r="H43" s="29"/>
      <c r="J43" s="29"/>
      <c r="K43" s="29">
        <f>+G43</f>
        <v>6.2676149995240849E-2</v>
      </c>
      <c r="L43" s="29"/>
      <c r="M43" s="29"/>
      <c r="N43" s="29"/>
      <c r="O43" s="29">
        <f t="shared" ca="1" si="4"/>
        <v>6.1859864244006676E-2</v>
      </c>
      <c r="P43" s="29"/>
      <c r="Q43" s="31">
        <f t="shared" si="3"/>
        <v>37709.583599999998</v>
      </c>
    </row>
    <row r="44" spans="1:31" ht="12.75" customHeight="1" x14ac:dyDescent="0.2">
      <c r="A44" s="65" t="s">
        <v>132</v>
      </c>
      <c r="B44" s="66" t="s">
        <v>39</v>
      </c>
      <c r="C44" s="65">
        <v>52728.216800000002</v>
      </c>
      <c r="D44" s="65" t="s">
        <v>77</v>
      </c>
      <c r="E44" s="29">
        <f t="shared" si="0"/>
        <v>55529.227606655266</v>
      </c>
      <c r="F44" s="29">
        <f t="shared" si="1"/>
        <v>55529</v>
      </c>
      <c r="G44" s="30">
        <f t="shared" si="5"/>
        <v>6.1273100000107661E-2</v>
      </c>
      <c r="H44" s="29"/>
      <c r="J44" s="29"/>
      <c r="K44" s="29">
        <f>+G44</f>
        <v>6.1273100000107661E-2</v>
      </c>
      <c r="L44" s="29"/>
      <c r="M44" s="29"/>
      <c r="N44" s="29"/>
      <c r="O44" s="29">
        <f t="shared" ca="1" si="4"/>
        <v>6.1860956399924852E-2</v>
      </c>
      <c r="P44" s="29"/>
      <c r="Q44" s="31">
        <f t="shared" si="3"/>
        <v>37709.716800000002</v>
      </c>
    </row>
    <row r="45" spans="1:31" s="29" customFormat="1" ht="12.75" customHeight="1" x14ac:dyDescent="0.2">
      <c r="A45" s="29" t="s">
        <v>41</v>
      </c>
      <c r="B45" s="32" t="s">
        <v>39</v>
      </c>
      <c r="C45" s="39">
        <v>53114.797500000001</v>
      </c>
      <c r="D45" s="39">
        <v>4.0000000000000002E-4</v>
      </c>
      <c r="E45" s="29">
        <f t="shared" ref="E45:E64" si="6">+(C45-C$7)/C$8</f>
        <v>56965.230356964414</v>
      </c>
      <c r="F45" s="29">
        <f>ROUND(2*E45,0)/2</f>
        <v>56965</v>
      </c>
      <c r="G45" s="30">
        <f t="shared" si="5"/>
        <v>6.2013499999011401E-2</v>
      </c>
      <c r="K45" s="29">
        <f>G45</f>
        <v>6.2013499999011401E-2</v>
      </c>
      <c r="O45" s="29">
        <f t="shared" ref="O45:O64" ca="1" si="7">+C$11+C$12*F45</f>
        <v>6.4997628196913348E-2</v>
      </c>
      <c r="Q45" s="31">
        <f t="shared" ref="Q45:Q64" si="8">+C45-15018.5</f>
        <v>38096.297500000001</v>
      </c>
    </row>
    <row r="46" spans="1:31" s="29" customFormat="1" ht="12.75" customHeight="1" x14ac:dyDescent="0.2">
      <c r="A46" s="9" t="s">
        <v>46</v>
      </c>
      <c r="B46" s="32" t="s">
        <v>39</v>
      </c>
      <c r="C46" s="30">
        <v>53124.224099999999</v>
      </c>
      <c r="D46" s="30">
        <v>8.0000000000000004E-4</v>
      </c>
      <c r="E46" s="29">
        <f t="shared" si="6"/>
        <v>57000.246651171707</v>
      </c>
      <c r="F46" s="29">
        <f>ROUND(2*E46,0)/2</f>
        <v>57000</v>
      </c>
      <c r="G46" s="30">
        <f t="shared" si="5"/>
        <v>6.6399999996065162E-2</v>
      </c>
      <c r="K46" s="29">
        <f>+G46</f>
        <v>6.6399999996065162E-2</v>
      </c>
      <c r="O46" s="29">
        <f t="shared" ca="1" si="7"/>
        <v>6.5074079111185359E-2</v>
      </c>
      <c r="Q46" s="31">
        <f t="shared" si="8"/>
        <v>38105.724099999999</v>
      </c>
      <c r="R46"/>
    </row>
    <row r="47" spans="1:31" s="29" customFormat="1" ht="12.75" customHeight="1" x14ac:dyDescent="0.2">
      <c r="A47" s="9" t="s">
        <v>46</v>
      </c>
      <c r="B47" s="32" t="s">
        <v>37</v>
      </c>
      <c r="C47" s="30">
        <v>53124.356599999999</v>
      </c>
      <c r="D47" s="30">
        <v>8.0000000000000004E-4</v>
      </c>
      <c r="E47" s="29">
        <f t="shared" si="6"/>
        <v>57000.738839127327</v>
      </c>
      <c r="F47" s="29">
        <f>ROUND(2*E47,0)/2</f>
        <v>57000.5</v>
      </c>
      <c r="G47" s="30">
        <f t="shared" si="5"/>
        <v>6.4296949996787589E-2</v>
      </c>
      <c r="K47" s="29">
        <f>+G47</f>
        <v>6.4296949996787589E-2</v>
      </c>
      <c r="O47" s="29">
        <f t="shared" ca="1" si="7"/>
        <v>6.5075171267103521E-2</v>
      </c>
      <c r="Q47" s="31">
        <f t="shared" si="8"/>
        <v>38105.856599999999</v>
      </c>
      <c r="R47"/>
    </row>
    <row r="48" spans="1:31" ht="12.75" customHeight="1" x14ac:dyDescent="0.2">
      <c r="A48" s="65" t="s">
        <v>147</v>
      </c>
      <c r="B48" s="66" t="s">
        <v>37</v>
      </c>
      <c r="C48" s="65">
        <v>53436.105300000003</v>
      </c>
      <c r="D48" s="65" t="s">
        <v>77</v>
      </c>
      <c r="E48" s="29">
        <f t="shared" si="6"/>
        <v>58158.768690605444</v>
      </c>
      <c r="F48" s="40">
        <f t="shared" ref="F48:F64" si="9">ROUND(2*E48,0)/2-0.5</f>
        <v>58158.5</v>
      </c>
      <c r="G48" s="30">
        <f t="shared" si="5"/>
        <v>7.2333149997575674E-2</v>
      </c>
      <c r="H48" s="29"/>
      <c r="J48" s="29"/>
      <c r="K48" s="29">
        <f>+G48</f>
        <v>7.2333149997575674E-2</v>
      </c>
      <c r="L48" s="29"/>
      <c r="M48" s="29"/>
      <c r="N48" s="29"/>
      <c r="O48" s="29">
        <f t="shared" ca="1" si="7"/>
        <v>6.7604604373588673E-2</v>
      </c>
      <c r="P48" s="29"/>
      <c r="Q48" s="31">
        <f t="shared" si="8"/>
        <v>38417.605300000003</v>
      </c>
    </row>
    <row r="49" spans="1:18" x14ac:dyDescent="0.2">
      <c r="A49" s="65" t="s">
        <v>147</v>
      </c>
      <c r="B49" s="66" t="s">
        <v>39</v>
      </c>
      <c r="C49" s="65">
        <v>53436.2359</v>
      </c>
      <c r="D49" s="65" t="s">
        <v>77</v>
      </c>
      <c r="E49" s="29">
        <f t="shared" si="6"/>
        <v>58159.253820771504</v>
      </c>
      <c r="F49" s="40">
        <f t="shared" si="9"/>
        <v>58159</v>
      </c>
      <c r="G49" s="30">
        <f t="shared" si="5"/>
        <v>6.8330099995364435E-2</v>
      </c>
      <c r="H49" s="29"/>
      <c r="J49" s="29"/>
      <c r="K49" s="29">
        <f>+G49</f>
        <v>6.8330099995364435E-2</v>
      </c>
      <c r="L49" s="29"/>
      <c r="M49" s="29"/>
      <c r="N49" s="29"/>
      <c r="O49" s="29">
        <f t="shared" ca="1" si="7"/>
        <v>6.7605696529506848E-2</v>
      </c>
      <c r="P49" s="29"/>
      <c r="Q49" s="31">
        <f t="shared" si="8"/>
        <v>38417.7359</v>
      </c>
    </row>
    <row r="50" spans="1:18" s="29" customFormat="1" ht="12.75" customHeight="1" x14ac:dyDescent="0.2">
      <c r="A50" s="45" t="s">
        <v>49</v>
      </c>
      <c r="B50" s="46"/>
      <c r="C50" s="8">
        <v>53462.349000000002</v>
      </c>
      <c r="D50" s="8">
        <v>5.0000000000000001E-4</v>
      </c>
      <c r="E50" s="41">
        <f t="shared" si="6"/>
        <v>58256.254223065516</v>
      </c>
      <c r="F50" s="40">
        <f t="shared" si="9"/>
        <v>58256</v>
      </c>
      <c r="G50" s="30">
        <f t="shared" si="5"/>
        <v>6.8438399997830857E-2</v>
      </c>
      <c r="J50" s="29">
        <f>+G50</f>
        <v>6.8438399997830857E-2</v>
      </c>
      <c r="O50" s="29">
        <f t="shared" ca="1" si="7"/>
        <v>6.7817574777632117E-2</v>
      </c>
      <c r="Q50" s="31">
        <f t="shared" si="8"/>
        <v>38443.849000000002</v>
      </c>
      <c r="R50"/>
    </row>
    <row r="51" spans="1:18" s="29" customFormat="1" ht="12.75" customHeight="1" x14ac:dyDescent="0.2">
      <c r="A51" s="45" t="s">
        <v>49</v>
      </c>
      <c r="B51" s="46"/>
      <c r="C51" s="8">
        <v>53462.4853</v>
      </c>
      <c r="D51" s="8">
        <v>1E-4</v>
      </c>
      <c r="E51" s="41">
        <f t="shared" si="6"/>
        <v>58256.760526600236</v>
      </c>
      <c r="F51" s="40">
        <f t="shared" si="9"/>
        <v>58256.5</v>
      </c>
      <c r="G51" s="30">
        <f t="shared" si="5"/>
        <v>7.0135349997144658E-2</v>
      </c>
      <c r="J51" s="29">
        <f>+G51</f>
        <v>7.0135349997144658E-2</v>
      </c>
      <c r="O51" s="29">
        <f t="shared" ca="1" si="7"/>
        <v>6.7818666933550292E-2</v>
      </c>
      <c r="Q51" s="31">
        <f t="shared" si="8"/>
        <v>38443.9853</v>
      </c>
      <c r="R51"/>
    </row>
    <row r="52" spans="1:18" x14ac:dyDescent="0.2">
      <c r="A52" s="65" t="s">
        <v>168</v>
      </c>
      <c r="B52" s="66" t="s">
        <v>37</v>
      </c>
      <c r="C52" s="65">
        <v>54455.592600000004</v>
      </c>
      <c r="D52" s="65" t="s">
        <v>77</v>
      </c>
      <c r="E52" s="29">
        <f t="shared" si="6"/>
        <v>61945.782803584319</v>
      </c>
      <c r="F52" s="40">
        <f t="shared" si="9"/>
        <v>61945.5</v>
      </c>
      <c r="G52" s="30">
        <f t="shared" si="5"/>
        <v>7.6132449998112861E-2</v>
      </c>
      <c r="H52" s="29"/>
      <c r="J52" s="29"/>
      <c r="K52" s="29">
        <f>+G52</f>
        <v>7.6132449998112861E-2</v>
      </c>
      <c r="L52" s="29"/>
      <c r="M52" s="29"/>
      <c r="N52" s="29"/>
      <c r="O52" s="29">
        <f t="shared" ca="1" si="7"/>
        <v>7.5876593297819511E-2</v>
      </c>
      <c r="P52" s="29"/>
      <c r="Q52" s="31">
        <f t="shared" si="8"/>
        <v>39437.092600000004</v>
      </c>
    </row>
    <row r="53" spans="1:18" ht="12.75" customHeight="1" x14ac:dyDescent="0.2">
      <c r="A53" s="43" t="s">
        <v>64</v>
      </c>
      <c r="B53" s="44" t="s">
        <v>37</v>
      </c>
      <c r="C53" s="43">
        <v>54505.530100000004</v>
      </c>
      <c r="D53" s="43">
        <v>2.0000000000000001E-4</v>
      </c>
      <c r="E53" s="41">
        <f t="shared" si="6"/>
        <v>62131.281943462651</v>
      </c>
      <c r="F53" s="40">
        <f t="shared" si="9"/>
        <v>62131</v>
      </c>
      <c r="G53" s="30">
        <f t="shared" si="5"/>
        <v>7.5900900003034621E-2</v>
      </c>
      <c r="H53" s="29"/>
      <c r="I53" s="29"/>
      <c r="J53" s="29">
        <f>+G53</f>
        <v>7.5900900003034621E-2</v>
      </c>
      <c r="L53" s="29"/>
      <c r="M53" s="29"/>
      <c r="N53" s="29"/>
      <c r="O53" s="29">
        <f t="shared" ca="1" si="7"/>
        <v>7.6281783143461124E-2</v>
      </c>
      <c r="P53" s="29"/>
      <c r="Q53" s="31">
        <f t="shared" si="8"/>
        <v>39487.030100000004</v>
      </c>
    </row>
    <row r="54" spans="1:18" ht="12.75" customHeight="1" x14ac:dyDescent="0.2">
      <c r="A54" s="47" t="s">
        <v>67</v>
      </c>
      <c r="B54" s="48" t="s">
        <v>39</v>
      </c>
      <c r="C54" s="49">
        <v>54828.577799999999</v>
      </c>
      <c r="D54" s="50">
        <v>2.9999999999999997E-4</v>
      </c>
      <c r="E54" s="41">
        <f t="shared" si="6"/>
        <v>63331.28335502054</v>
      </c>
      <c r="F54" s="40">
        <f t="shared" si="9"/>
        <v>63331</v>
      </c>
      <c r="G54" s="30">
        <f t="shared" si="5"/>
        <v>7.6280900000710972E-2</v>
      </c>
      <c r="H54" s="29"/>
      <c r="I54" s="29"/>
      <c r="J54" s="29">
        <f>+G54</f>
        <v>7.6280900000710972E-2</v>
      </c>
      <c r="L54" s="29"/>
      <c r="M54" s="29"/>
      <c r="N54" s="29"/>
      <c r="O54" s="29">
        <f t="shared" ca="1" si="7"/>
        <v>7.89029573470727E-2</v>
      </c>
      <c r="P54" s="29"/>
      <c r="Q54" s="31">
        <f t="shared" si="8"/>
        <v>39810.077799999999</v>
      </c>
    </row>
    <row r="55" spans="1:18" ht="12.75" customHeight="1" x14ac:dyDescent="0.2">
      <c r="A55" s="47" t="s">
        <v>67</v>
      </c>
      <c r="B55" s="48" t="s">
        <v>39</v>
      </c>
      <c r="C55" s="49">
        <v>54828.712599999999</v>
      </c>
      <c r="D55" s="50">
        <v>4.0000000000000002E-4</v>
      </c>
      <c r="E55" s="41">
        <f t="shared" si="6"/>
        <v>63331.78408661615</v>
      </c>
      <c r="F55" s="40">
        <f t="shared" si="9"/>
        <v>63331.5</v>
      </c>
      <c r="G55" s="30">
        <f t="shared" si="5"/>
        <v>7.6477849994262215E-2</v>
      </c>
      <c r="H55" s="29"/>
      <c r="I55" s="29"/>
      <c r="J55" s="29">
        <f>+G55</f>
        <v>7.6477849994262215E-2</v>
      </c>
      <c r="L55" s="29"/>
      <c r="M55" s="29"/>
      <c r="N55" s="29"/>
      <c r="O55" s="29">
        <f t="shared" ca="1" si="7"/>
        <v>7.8904049502990847E-2</v>
      </c>
      <c r="P55" s="29"/>
      <c r="Q55" s="31">
        <f t="shared" si="8"/>
        <v>39810.212599999999</v>
      </c>
    </row>
    <row r="56" spans="1:18" s="29" customFormat="1" ht="12.75" customHeight="1" x14ac:dyDescent="0.2">
      <c r="A56" s="8" t="s">
        <v>58</v>
      </c>
      <c r="B56" s="42" t="s">
        <v>39</v>
      </c>
      <c r="C56" s="8">
        <v>54881.878499999999</v>
      </c>
      <c r="D56" s="8">
        <v>5.0000000000000001E-4</v>
      </c>
      <c r="E56" s="41">
        <f t="shared" si="6"/>
        <v>63529.275525331686</v>
      </c>
      <c r="F56" s="40">
        <f t="shared" si="9"/>
        <v>63529</v>
      </c>
      <c r="G56" s="30">
        <f t="shared" si="5"/>
        <v>7.4173099994368386E-2</v>
      </c>
      <c r="K56" s="29">
        <f t="shared" ref="K56:K64" si="10">+G56</f>
        <v>7.4173099994368386E-2</v>
      </c>
      <c r="O56" s="29">
        <f t="shared" ca="1" si="7"/>
        <v>7.9335451090668585E-2</v>
      </c>
      <c r="Q56" s="31">
        <f t="shared" si="8"/>
        <v>39863.378499999999</v>
      </c>
      <c r="R56"/>
    </row>
    <row r="57" spans="1:18" ht="12.75" customHeight="1" x14ac:dyDescent="0.2">
      <c r="A57" s="43" t="s">
        <v>59</v>
      </c>
      <c r="B57" s="44" t="s">
        <v>37</v>
      </c>
      <c r="C57" s="43">
        <v>55269.673799999997</v>
      </c>
      <c r="D57" s="43">
        <v>2.9999999999999997E-4</v>
      </c>
      <c r="E57" s="41">
        <f t="shared" si="6"/>
        <v>64969.790060477804</v>
      </c>
      <c r="F57" s="40">
        <f t="shared" si="9"/>
        <v>64969.5</v>
      </c>
      <c r="G57" s="30">
        <f t="shared" si="5"/>
        <v>7.8086049994453788E-2</v>
      </c>
      <c r="H57" s="29"/>
      <c r="I57" s="29"/>
      <c r="J57" s="29"/>
      <c r="K57" s="29">
        <f t="shared" si="10"/>
        <v>7.8086049994453788E-2</v>
      </c>
      <c r="L57" s="29"/>
      <c r="M57" s="29"/>
      <c r="N57" s="29"/>
      <c r="O57" s="29">
        <f t="shared" ca="1" si="7"/>
        <v>8.2481952290920646E-2</v>
      </c>
      <c r="P57" s="29"/>
      <c r="Q57" s="31">
        <f t="shared" si="8"/>
        <v>40251.173799999997</v>
      </c>
    </row>
    <row r="58" spans="1:18" ht="12.75" customHeight="1" x14ac:dyDescent="0.2">
      <c r="A58" s="43" t="s">
        <v>65</v>
      </c>
      <c r="B58" s="44" t="s">
        <v>37</v>
      </c>
      <c r="C58" s="43">
        <v>55614.9352</v>
      </c>
      <c r="D58" s="43">
        <v>8.9999999999999998E-4</v>
      </c>
      <c r="E58" s="41">
        <f t="shared" si="6"/>
        <v>66252.307061392727</v>
      </c>
      <c r="F58" s="40">
        <f t="shared" si="9"/>
        <v>66252</v>
      </c>
      <c r="G58" s="30">
        <f t="shared" si="5"/>
        <v>8.2662799999525305E-2</v>
      </c>
      <c r="H58" s="29"/>
      <c r="I58" s="29"/>
      <c r="J58" s="29"/>
      <c r="K58" s="29">
        <f t="shared" si="10"/>
        <v>8.2662799999525305E-2</v>
      </c>
      <c r="L58" s="29"/>
      <c r="M58" s="29"/>
      <c r="N58" s="29"/>
      <c r="O58" s="29">
        <f t="shared" ca="1" si="7"/>
        <v>8.5283332221030489E-2</v>
      </c>
      <c r="P58" s="29"/>
      <c r="Q58" s="31">
        <f t="shared" si="8"/>
        <v>40596.4352</v>
      </c>
    </row>
    <row r="59" spans="1:18" ht="12.75" customHeight="1" x14ac:dyDescent="0.2">
      <c r="A59" s="43" t="s">
        <v>65</v>
      </c>
      <c r="B59" s="44" t="s">
        <v>37</v>
      </c>
      <c r="C59" s="43">
        <v>55679.814400000003</v>
      </c>
      <c r="D59" s="43">
        <v>4.0000000000000002E-4</v>
      </c>
      <c r="E59" s="41">
        <f t="shared" si="6"/>
        <v>66493.309029773096</v>
      </c>
      <c r="F59" s="40">
        <f t="shared" si="9"/>
        <v>66493</v>
      </c>
      <c r="G59" s="30">
        <f t="shared" si="5"/>
        <v>8.3192699996288866E-2</v>
      </c>
      <c r="H59" s="29"/>
      <c r="I59" s="29"/>
      <c r="J59" s="29"/>
      <c r="K59" s="29">
        <f t="shared" si="10"/>
        <v>8.3192699996288866E-2</v>
      </c>
      <c r="L59" s="29"/>
      <c r="M59" s="29"/>
      <c r="N59" s="29"/>
      <c r="O59" s="29">
        <f t="shared" ca="1" si="7"/>
        <v>8.5809751373589149E-2</v>
      </c>
      <c r="P59" s="29"/>
      <c r="Q59" s="31">
        <f t="shared" si="8"/>
        <v>40661.314400000003</v>
      </c>
    </row>
    <row r="60" spans="1:18" ht="12.75" customHeight="1" x14ac:dyDescent="0.2">
      <c r="A60" s="8" t="s">
        <v>66</v>
      </c>
      <c r="B60" s="42" t="s">
        <v>39</v>
      </c>
      <c r="C60" s="8">
        <v>55981.870300000002</v>
      </c>
      <c r="D60" s="8">
        <v>5.0000000000000001E-4</v>
      </c>
      <c r="E60" s="41">
        <f t="shared" si="6"/>
        <v>67615.333753581363</v>
      </c>
      <c r="F60" s="40">
        <f t="shared" si="9"/>
        <v>67615</v>
      </c>
      <c r="G60" s="30">
        <f t="shared" si="5"/>
        <v>8.9848499999789055E-2</v>
      </c>
      <c r="H60" s="29"/>
      <c r="I60" s="29"/>
      <c r="J60" s="29"/>
      <c r="K60" s="29">
        <f t="shared" si="10"/>
        <v>8.9848499999789055E-2</v>
      </c>
      <c r="L60" s="29"/>
      <c r="M60" s="29"/>
      <c r="N60" s="29"/>
      <c r="O60" s="29">
        <f t="shared" ca="1" si="7"/>
        <v>8.8260549253965953E-2</v>
      </c>
      <c r="P60" s="29"/>
      <c r="Q60" s="31">
        <f t="shared" si="8"/>
        <v>40963.370300000002</v>
      </c>
    </row>
    <row r="61" spans="1:18" ht="12.75" customHeight="1" x14ac:dyDescent="0.2">
      <c r="A61" s="8" t="s">
        <v>66</v>
      </c>
      <c r="B61" s="42" t="s">
        <v>37</v>
      </c>
      <c r="C61" s="8">
        <v>56047.688999999998</v>
      </c>
      <c r="D61" s="8">
        <v>5.9999999999999995E-4</v>
      </c>
      <c r="E61" s="41">
        <f t="shared" si="6"/>
        <v>67859.825613164023</v>
      </c>
      <c r="F61" s="40">
        <f t="shared" si="9"/>
        <v>67859.5</v>
      </c>
      <c r="G61" s="30">
        <f t="shared" si="5"/>
        <v>8.7657049996778369E-2</v>
      </c>
      <c r="H61" s="29"/>
      <c r="I61" s="29"/>
      <c r="J61" s="29"/>
      <c r="K61" s="29">
        <f t="shared" si="10"/>
        <v>8.7657049996778369E-2</v>
      </c>
      <c r="L61" s="29"/>
      <c r="M61" s="29"/>
      <c r="N61" s="29"/>
      <c r="O61" s="29">
        <f t="shared" ca="1" si="7"/>
        <v>8.8794613497951813E-2</v>
      </c>
      <c r="P61" s="29"/>
      <c r="Q61" s="31">
        <f t="shared" si="8"/>
        <v>41029.188999999998</v>
      </c>
    </row>
    <row r="62" spans="1:18" x14ac:dyDescent="0.2">
      <c r="A62" s="69" t="s">
        <v>0</v>
      </c>
      <c r="B62" s="71" t="s">
        <v>39</v>
      </c>
      <c r="C62" s="70">
        <v>57852.331899999997</v>
      </c>
      <c r="D62" s="70">
        <v>2.2000000000000001E-3</v>
      </c>
      <c r="E62" s="41">
        <f t="shared" si="6"/>
        <v>74563.399194891914</v>
      </c>
      <c r="F62" s="40">
        <f t="shared" si="9"/>
        <v>74563</v>
      </c>
      <c r="G62" s="30">
        <f t="shared" si="5"/>
        <v>0.10746569999173516</v>
      </c>
      <c r="H62" s="29"/>
      <c r="I62" s="29"/>
      <c r="J62" s="29"/>
      <c r="K62" s="29">
        <f t="shared" si="10"/>
        <v>0.10746569999173516</v>
      </c>
      <c r="L62" s="29"/>
      <c r="M62" s="29"/>
      <c r="N62" s="29"/>
      <c r="O62" s="29">
        <f t="shared" ca="1" si="7"/>
        <v>0.10343714789287692</v>
      </c>
      <c r="P62" s="29"/>
      <c r="Q62" s="31">
        <f t="shared" si="8"/>
        <v>42833.831899999997</v>
      </c>
    </row>
    <row r="63" spans="1:18" x14ac:dyDescent="0.2">
      <c r="A63" s="69" t="s">
        <v>0</v>
      </c>
      <c r="B63" s="71" t="s">
        <v>39</v>
      </c>
      <c r="C63" s="70">
        <v>57852.467299999997</v>
      </c>
      <c r="D63" s="70">
        <v>2.8999999999999998E-3</v>
      </c>
      <c r="E63" s="41">
        <f t="shared" si="6"/>
        <v>74563.902155263175</v>
      </c>
      <c r="F63" s="40">
        <f t="shared" si="9"/>
        <v>74563.5</v>
      </c>
      <c r="G63" s="30">
        <f t="shared" si="5"/>
        <v>0.10826264999195701</v>
      </c>
      <c r="H63" s="29"/>
      <c r="I63" s="29"/>
      <c r="J63" s="29"/>
      <c r="K63" s="29">
        <f t="shared" si="10"/>
        <v>0.10826264999195701</v>
      </c>
      <c r="L63" s="29"/>
      <c r="M63" s="29"/>
      <c r="N63" s="29"/>
      <c r="O63" s="29">
        <f t="shared" ca="1" si="7"/>
        <v>0.10343824004879509</v>
      </c>
      <c r="P63" s="29"/>
      <c r="Q63" s="31">
        <f t="shared" si="8"/>
        <v>42833.967299999997</v>
      </c>
    </row>
    <row r="64" spans="1:18" x14ac:dyDescent="0.2">
      <c r="A64" s="69" t="s">
        <v>0</v>
      </c>
      <c r="B64" s="71" t="s">
        <v>39</v>
      </c>
      <c r="C64" s="70">
        <v>57852.597900000001</v>
      </c>
      <c r="D64" s="70">
        <v>2.5999999999999999E-3</v>
      </c>
      <c r="E64" s="41">
        <f t="shared" si="6"/>
        <v>74564.387285429257</v>
      </c>
      <c r="F64" s="40">
        <f t="shared" si="9"/>
        <v>74564</v>
      </c>
      <c r="G64" s="30">
        <f t="shared" si="5"/>
        <v>0.10425959999702172</v>
      </c>
      <c r="H64" s="29"/>
      <c r="I64" s="29"/>
      <c r="J64" s="29"/>
      <c r="K64" s="29">
        <f t="shared" si="10"/>
        <v>0.10425959999702172</v>
      </c>
      <c r="L64" s="29"/>
      <c r="M64" s="29"/>
      <c r="N64" s="29"/>
      <c r="O64" s="29">
        <f t="shared" ca="1" si="7"/>
        <v>0.10343933220471324</v>
      </c>
      <c r="P64" s="29"/>
      <c r="Q64" s="31">
        <f t="shared" si="8"/>
        <v>42834.097900000001</v>
      </c>
    </row>
    <row r="65" spans="2:2" x14ac:dyDescent="0.2">
      <c r="B65" s="15"/>
    </row>
    <row r="66" spans="2:2" x14ac:dyDescent="0.2">
      <c r="B66" s="15"/>
    </row>
    <row r="67" spans="2:2" x14ac:dyDescent="0.2">
      <c r="B67" s="15"/>
    </row>
    <row r="68" spans="2:2" x14ac:dyDescent="0.2">
      <c r="B68" s="15"/>
    </row>
    <row r="69" spans="2:2" x14ac:dyDescent="0.2">
      <c r="B69" s="15"/>
    </row>
    <row r="70" spans="2:2" x14ac:dyDescent="0.2">
      <c r="B70" s="15"/>
    </row>
    <row r="71" spans="2:2" x14ac:dyDescent="0.2">
      <c r="B71" s="15"/>
    </row>
    <row r="72" spans="2:2" x14ac:dyDescent="0.2">
      <c r="B72" s="15"/>
    </row>
    <row r="73" spans="2:2" x14ac:dyDescent="0.2">
      <c r="B73" s="15"/>
    </row>
    <row r="74" spans="2:2" x14ac:dyDescent="0.2">
      <c r="B74" s="15"/>
    </row>
    <row r="75" spans="2:2" x14ac:dyDescent="0.2">
      <c r="B75" s="15"/>
    </row>
    <row r="76" spans="2:2" x14ac:dyDescent="0.2">
      <c r="B76" s="15"/>
    </row>
    <row r="77" spans="2:2" x14ac:dyDescent="0.2">
      <c r="B77" s="15"/>
    </row>
    <row r="78" spans="2:2" x14ac:dyDescent="0.2">
      <c r="B78" s="15"/>
    </row>
    <row r="79" spans="2:2" x14ac:dyDescent="0.2">
      <c r="B79" s="15"/>
    </row>
    <row r="80" spans="2:2" x14ac:dyDescent="0.2">
      <c r="B80" s="15"/>
    </row>
    <row r="81" spans="2:2" x14ac:dyDescent="0.2">
      <c r="B81" s="15"/>
    </row>
    <row r="82" spans="2:2" x14ac:dyDescent="0.2">
      <c r="B82" s="15"/>
    </row>
    <row r="83" spans="2:2" x14ac:dyDescent="0.2">
      <c r="B83" s="15"/>
    </row>
    <row r="84" spans="2:2" x14ac:dyDescent="0.2">
      <c r="B84" s="15"/>
    </row>
    <row r="85" spans="2:2" x14ac:dyDescent="0.2">
      <c r="B85" s="15"/>
    </row>
    <row r="86" spans="2:2" x14ac:dyDescent="0.2">
      <c r="B86" s="15"/>
    </row>
    <row r="87" spans="2:2" x14ac:dyDescent="0.2">
      <c r="B87" s="15"/>
    </row>
    <row r="88" spans="2:2" x14ac:dyDescent="0.2">
      <c r="B88" s="15"/>
    </row>
    <row r="89" spans="2:2" x14ac:dyDescent="0.2">
      <c r="B89" s="15"/>
    </row>
    <row r="90" spans="2:2" x14ac:dyDescent="0.2">
      <c r="B90" s="15"/>
    </row>
    <row r="91" spans="2:2" x14ac:dyDescent="0.2">
      <c r="B91" s="15"/>
    </row>
    <row r="92" spans="2:2" x14ac:dyDescent="0.2">
      <c r="B92" s="15"/>
    </row>
    <row r="93" spans="2:2" x14ac:dyDescent="0.2">
      <c r="B93" s="15"/>
    </row>
    <row r="94" spans="2:2" x14ac:dyDescent="0.2">
      <c r="B94" s="15"/>
    </row>
    <row r="95" spans="2:2" x14ac:dyDescent="0.2">
      <c r="B95" s="15"/>
    </row>
    <row r="96" spans="2:2" x14ac:dyDescent="0.2">
      <c r="B96" s="15"/>
    </row>
    <row r="97" spans="2:2" x14ac:dyDescent="0.2">
      <c r="B97" s="15"/>
    </row>
    <row r="98" spans="2:2" x14ac:dyDescent="0.2">
      <c r="B98" s="15"/>
    </row>
    <row r="99" spans="2:2" x14ac:dyDescent="0.2">
      <c r="B99" s="15"/>
    </row>
    <row r="100" spans="2:2" x14ac:dyDescent="0.2">
      <c r="B100" s="15"/>
    </row>
    <row r="101" spans="2:2" x14ac:dyDescent="0.2">
      <c r="B101" s="15"/>
    </row>
    <row r="102" spans="2:2" x14ac:dyDescent="0.2">
      <c r="B102" s="15"/>
    </row>
    <row r="103" spans="2:2" x14ac:dyDescent="0.2">
      <c r="B103" s="15"/>
    </row>
    <row r="104" spans="2:2" x14ac:dyDescent="0.2">
      <c r="B104" s="15"/>
    </row>
    <row r="105" spans="2:2" x14ac:dyDescent="0.2">
      <c r="B105" s="15"/>
    </row>
    <row r="106" spans="2:2" x14ac:dyDescent="0.2">
      <c r="B106" s="15"/>
    </row>
    <row r="107" spans="2:2" x14ac:dyDescent="0.2">
      <c r="B107" s="15"/>
    </row>
    <row r="108" spans="2:2" x14ac:dyDescent="0.2">
      <c r="B108" s="15"/>
    </row>
    <row r="109" spans="2:2" x14ac:dyDescent="0.2">
      <c r="B109" s="15"/>
    </row>
    <row r="110" spans="2:2" x14ac:dyDescent="0.2">
      <c r="B110" s="15"/>
    </row>
    <row r="111" spans="2:2" x14ac:dyDescent="0.2">
      <c r="B111" s="15"/>
    </row>
    <row r="112" spans="2:2" x14ac:dyDescent="0.2">
      <c r="B112" s="15"/>
    </row>
    <row r="113" spans="2:2" x14ac:dyDescent="0.2">
      <c r="B113" s="15"/>
    </row>
    <row r="114" spans="2:2" x14ac:dyDescent="0.2">
      <c r="B114" s="15"/>
    </row>
    <row r="115" spans="2:2" x14ac:dyDescent="0.2">
      <c r="B115" s="15"/>
    </row>
    <row r="116" spans="2:2" x14ac:dyDescent="0.2">
      <c r="B116" s="15"/>
    </row>
    <row r="117" spans="2:2" x14ac:dyDescent="0.2">
      <c r="B117" s="15"/>
    </row>
    <row r="118" spans="2:2" x14ac:dyDescent="0.2">
      <c r="B118" s="15"/>
    </row>
    <row r="119" spans="2:2" x14ac:dyDescent="0.2">
      <c r="B119" s="15"/>
    </row>
    <row r="120" spans="2:2" x14ac:dyDescent="0.2">
      <c r="B120" s="15"/>
    </row>
    <row r="121" spans="2:2" x14ac:dyDescent="0.2">
      <c r="B121" s="15"/>
    </row>
    <row r="122" spans="2:2" x14ac:dyDescent="0.2">
      <c r="B122" s="15"/>
    </row>
    <row r="123" spans="2:2" x14ac:dyDescent="0.2">
      <c r="B123" s="15"/>
    </row>
    <row r="124" spans="2:2" x14ac:dyDescent="0.2">
      <c r="B124" s="15"/>
    </row>
    <row r="125" spans="2:2" x14ac:dyDescent="0.2">
      <c r="B125" s="15"/>
    </row>
    <row r="126" spans="2:2" x14ac:dyDescent="0.2">
      <c r="B126" s="15"/>
    </row>
    <row r="127" spans="2:2" x14ac:dyDescent="0.2">
      <c r="B127" s="15"/>
    </row>
    <row r="128" spans="2:2" x14ac:dyDescent="0.2">
      <c r="B128" s="15"/>
    </row>
    <row r="129" spans="2:2" x14ac:dyDescent="0.2">
      <c r="B129" s="15"/>
    </row>
    <row r="130" spans="2:2" x14ac:dyDescent="0.2">
      <c r="B130" s="15"/>
    </row>
    <row r="131" spans="2:2" x14ac:dyDescent="0.2">
      <c r="B131" s="15"/>
    </row>
    <row r="132" spans="2:2" x14ac:dyDescent="0.2">
      <c r="B132" s="15"/>
    </row>
    <row r="133" spans="2:2" x14ac:dyDescent="0.2">
      <c r="B133" s="15"/>
    </row>
    <row r="134" spans="2:2" x14ac:dyDescent="0.2">
      <c r="B134" s="15"/>
    </row>
  </sheetData>
  <phoneticPr fontId="7" type="noConversion"/>
  <hyperlinks>
    <hyperlink ref="H64851" r:id="rId1" display="http://vsolj.cetus-net.org/bulletin.html"/>
    <hyperlink ref="H64844" r:id="rId2" display="https://www.aavso.org/ejaavso"/>
    <hyperlink ref="AP995" r:id="rId3" display="http://cdsbib.u-strasbg.fr/cgi-bin/cdsbib?1990RMxAA..21..381G"/>
    <hyperlink ref="AP999" r:id="rId4" display="http://cdsbib.u-strasbg.fr/cgi-bin/cdsbib?1990RMxAA..21..381G"/>
    <hyperlink ref="AP998" r:id="rId5" display="http://cdsbib.u-strasbg.fr/cgi-bin/cdsbib?1990RMxAA..21..381G"/>
    <hyperlink ref="AP979" r:id="rId6" display="http://cdsbib.u-strasbg.fr/cgi-bin/cdsbib?1990RMxAA..21..381G"/>
    <hyperlink ref="I64851" r:id="rId7" display="http://vsolj.cetus-net.org/bulletin.html"/>
    <hyperlink ref="AQ1135" r:id="rId8" display="http://cdsbib.u-strasbg.fr/cgi-bin/cdsbib?1990RMxAA..21..381G"/>
    <hyperlink ref="AQ55901" r:id="rId9" display="http://cdsbib.u-strasbg.fr/cgi-bin/cdsbib?1990RMxAA..21..381G"/>
    <hyperlink ref="AQ1136" r:id="rId10" display="http://cdsbib.u-strasbg.fr/cgi-bin/cdsbib?1990RMxAA..21..381G"/>
    <hyperlink ref="H64848" r:id="rId11" display="https://www.aavso.org/ejaavso"/>
    <hyperlink ref="H2021" r:id="rId12" display="http://vsolj.cetus-net.org/bulletin.html"/>
    <hyperlink ref="AP3265" r:id="rId13" display="http://cdsbib.u-strasbg.fr/cgi-bin/cdsbib?1990RMxAA..21..381G"/>
    <hyperlink ref="AP3268" r:id="rId14" display="http://cdsbib.u-strasbg.fr/cgi-bin/cdsbib?1990RMxAA..21..381G"/>
    <hyperlink ref="AP3266" r:id="rId15" display="http://cdsbib.u-strasbg.fr/cgi-bin/cdsbib?1990RMxAA..21..381G"/>
    <hyperlink ref="AP3250" r:id="rId16" display="http://cdsbib.u-strasbg.fr/cgi-bin/cdsbib?1990RMxAA..21..381G"/>
    <hyperlink ref="I2021" r:id="rId17" display="http://vsolj.cetus-net.org/bulletin.html"/>
    <hyperlink ref="AQ3479" r:id="rId18" display="http://cdsbib.u-strasbg.fr/cgi-bin/cdsbib?1990RMxAA..21..381G"/>
    <hyperlink ref="AQ180" r:id="rId19" display="http://cdsbib.u-strasbg.fr/cgi-bin/cdsbib?1990RMxAA..21..381G"/>
    <hyperlink ref="AQ348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4"/>
  <sheetViews>
    <sheetView workbookViewId="0">
      <selection activeCell="A36" sqref="A36:D40"/>
    </sheetView>
  </sheetViews>
  <sheetFormatPr defaultRowHeight="12.75" x14ac:dyDescent="0.2"/>
  <cols>
    <col min="1" max="1" width="19.7109375" style="52" customWidth="1"/>
    <col min="2" max="2" width="4.42578125" style="12" customWidth="1"/>
    <col min="3" max="3" width="12.7109375" style="52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52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51" t="s">
        <v>68</v>
      </c>
      <c r="I1" s="53" t="s">
        <v>69</v>
      </c>
      <c r="J1" s="54" t="s">
        <v>70</v>
      </c>
    </row>
    <row r="2" spans="1:16" x14ac:dyDescent="0.2">
      <c r="I2" s="55" t="s">
        <v>71</v>
      </c>
      <c r="J2" s="56" t="s">
        <v>63</v>
      </c>
    </row>
    <row r="3" spans="1:16" x14ac:dyDescent="0.2">
      <c r="A3" s="57" t="s">
        <v>72</v>
      </c>
      <c r="I3" s="55" t="s">
        <v>73</v>
      </c>
      <c r="J3" s="56" t="s">
        <v>74</v>
      </c>
    </row>
    <row r="4" spans="1:16" x14ac:dyDescent="0.2">
      <c r="I4" s="55" t="s">
        <v>75</v>
      </c>
      <c r="J4" s="56" t="s">
        <v>74</v>
      </c>
    </row>
    <row r="5" spans="1:16" ht="13.5" thickBot="1" x14ac:dyDescent="0.25">
      <c r="I5" s="58" t="s">
        <v>76</v>
      </c>
      <c r="J5" s="59" t="s">
        <v>77</v>
      </c>
    </row>
    <row r="10" spans="1:16" ht="13.5" thickBot="1" x14ac:dyDescent="0.25"/>
    <row r="11" spans="1:16" ht="12.75" customHeight="1" thickBot="1" x14ac:dyDescent="0.25">
      <c r="A11" s="52" t="str">
        <f t="shared" ref="A11:A40" si="0">P11</f>
        <v> BBS 112 </v>
      </c>
      <c r="B11" s="15" t="str">
        <f t="shared" ref="B11:B40" si="1">IF(H11=INT(H11),"I","II")</f>
        <v>I</v>
      </c>
      <c r="C11" s="52">
        <f t="shared" ref="C11:C40" si="2">1*G11</f>
        <v>50190.3917</v>
      </c>
      <c r="D11" s="12" t="str">
        <f t="shared" ref="D11:D40" si="3">VLOOKUP(F11,I$1:J$5,2,FALSE)</f>
        <v>vis</v>
      </c>
      <c r="E11" s="60">
        <f>VLOOKUP(C11,Active!C$21:E$973,3,FALSE)</f>
        <v>46102.156303293261</v>
      </c>
      <c r="F11" s="15" t="s">
        <v>76</v>
      </c>
      <c r="G11" s="12" t="str">
        <f t="shared" ref="G11:G40" si="4">MID(I11,3,LEN(I11)-3)</f>
        <v>50190.3917</v>
      </c>
      <c r="H11" s="52">
        <f t="shared" ref="H11:H40" si="5">1*K11</f>
        <v>46102</v>
      </c>
      <c r="I11" s="61" t="s">
        <v>78</v>
      </c>
      <c r="J11" s="62" t="s">
        <v>79</v>
      </c>
      <c r="K11" s="61">
        <v>46102</v>
      </c>
      <c r="L11" s="61" t="s">
        <v>80</v>
      </c>
      <c r="M11" s="62" t="s">
        <v>81</v>
      </c>
      <c r="N11" s="62" t="s">
        <v>82</v>
      </c>
      <c r="O11" s="63" t="s">
        <v>83</v>
      </c>
      <c r="P11" s="63" t="s">
        <v>84</v>
      </c>
    </row>
    <row r="12" spans="1:16" ht="12.75" customHeight="1" thickBot="1" x14ac:dyDescent="0.25">
      <c r="A12" s="52" t="str">
        <f t="shared" si="0"/>
        <v> BBS 115 </v>
      </c>
      <c r="B12" s="15" t="str">
        <f t="shared" si="1"/>
        <v>I</v>
      </c>
      <c r="C12" s="52">
        <f t="shared" si="2"/>
        <v>50488.677000000003</v>
      </c>
      <c r="D12" s="12" t="str">
        <f t="shared" si="3"/>
        <v>vis</v>
      </c>
      <c r="E12" s="60">
        <f>VLOOKUP(C12,Active!C$21:E$973,3,FALSE)</f>
        <v>47210.174658003663</v>
      </c>
      <c r="F12" s="15" t="s">
        <v>76</v>
      </c>
      <c r="G12" s="12" t="str">
        <f t="shared" si="4"/>
        <v>50488.677</v>
      </c>
      <c r="H12" s="52">
        <f t="shared" si="5"/>
        <v>47210</v>
      </c>
      <c r="I12" s="61" t="s">
        <v>85</v>
      </c>
      <c r="J12" s="62" t="s">
        <v>86</v>
      </c>
      <c r="K12" s="61">
        <v>47210</v>
      </c>
      <c r="L12" s="61" t="s">
        <v>87</v>
      </c>
      <c r="M12" s="62" t="s">
        <v>81</v>
      </c>
      <c r="N12" s="62" t="s">
        <v>82</v>
      </c>
      <c r="O12" s="63" t="s">
        <v>88</v>
      </c>
      <c r="P12" s="63" t="s">
        <v>89</v>
      </c>
    </row>
    <row r="13" spans="1:16" ht="12.75" customHeight="1" thickBot="1" x14ac:dyDescent="0.25">
      <c r="A13" s="52" t="str">
        <f t="shared" si="0"/>
        <v> BBS 115 </v>
      </c>
      <c r="B13" s="15" t="str">
        <f t="shared" si="1"/>
        <v>II</v>
      </c>
      <c r="C13" s="52">
        <f t="shared" si="2"/>
        <v>50546.425000000003</v>
      </c>
      <c r="D13" s="12" t="str">
        <f t="shared" si="3"/>
        <v>vis</v>
      </c>
      <c r="E13" s="60">
        <f>VLOOKUP(C13,Active!C$21:E$973,3,FALSE)</f>
        <v>47424.686884881135</v>
      </c>
      <c r="F13" s="15" t="s">
        <v>76</v>
      </c>
      <c r="G13" s="12" t="str">
        <f t="shared" si="4"/>
        <v>50546.425</v>
      </c>
      <c r="H13" s="52">
        <f t="shared" si="5"/>
        <v>47424.5</v>
      </c>
      <c r="I13" s="61" t="s">
        <v>90</v>
      </c>
      <c r="J13" s="62" t="s">
        <v>91</v>
      </c>
      <c r="K13" s="61">
        <v>47424.5</v>
      </c>
      <c r="L13" s="61" t="s">
        <v>92</v>
      </c>
      <c r="M13" s="62" t="s">
        <v>81</v>
      </c>
      <c r="N13" s="62" t="s">
        <v>82</v>
      </c>
      <c r="O13" s="63" t="s">
        <v>83</v>
      </c>
      <c r="P13" s="63" t="s">
        <v>89</v>
      </c>
    </row>
    <row r="14" spans="1:16" ht="12.75" customHeight="1" thickBot="1" x14ac:dyDescent="0.25">
      <c r="A14" s="52" t="str">
        <f t="shared" si="0"/>
        <v> BBS 115 </v>
      </c>
      <c r="B14" s="15" t="str">
        <f t="shared" si="1"/>
        <v>II</v>
      </c>
      <c r="C14" s="52">
        <f t="shared" si="2"/>
        <v>50599.447</v>
      </c>
      <c r="D14" s="12" t="str">
        <f t="shared" si="3"/>
        <v>vis</v>
      </c>
      <c r="E14" s="60">
        <f>VLOOKUP(C14,Active!C$21:E$973,3,FALSE)</f>
        <v>47621.643788903733</v>
      </c>
      <c r="F14" s="15" t="s">
        <v>76</v>
      </c>
      <c r="G14" s="12" t="str">
        <f t="shared" si="4"/>
        <v>50599.447</v>
      </c>
      <c r="H14" s="52">
        <f t="shared" si="5"/>
        <v>47621.5</v>
      </c>
      <c r="I14" s="61" t="s">
        <v>93</v>
      </c>
      <c r="J14" s="62" t="s">
        <v>94</v>
      </c>
      <c r="K14" s="61">
        <v>47621.5</v>
      </c>
      <c r="L14" s="61" t="s">
        <v>95</v>
      </c>
      <c r="M14" s="62" t="s">
        <v>81</v>
      </c>
      <c r="N14" s="62" t="s">
        <v>82</v>
      </c>
      <c r="O14" s="63" t="s">
        <v>96</v>
      </c>
      <c r="P14" s="63" t="s">
        <v>89</v>
      </c>
    </row>
    <row r="15" spans="1:16" ht="12.75" customHeight="1" thickBot="1" x14ac:dyDescent="0.25">
      <c r="A15" s="52" t="str">
        <f t="shared" si="0"/>
        <v>IBVS 5263 </v>
      </c>
      <c r="B15" s="15" t="str">
        <f t="shared" si="1"/>
        <v>I</v>
      </c>
      <c r="C15" s="52">
        <f t="shared" si="2"/>
        <v>51284.382299999997</v>
      </c>
      <c r="D15" s="12" t="str">
        <f t="shared" si="3"/>
        <v>vis</v>
      </c>
      <c r="E15" s="60">
        <f>VLOOKUP(C15,Active!C$21:E$973,3,FALSE)</f>
        <v>50165.922317510616</v>
      </c>
      <c r="F15" s="15" t="s">
        <v>76</v>
      </c>
      <c r="G15" s="12" t="str">
        <f t="shared" si="4"/>
        <v>51284.3823</v>
      </c>
      <c r="H15" s="52">
        <f t="shared" si="5"/>
        <v>50166</v>
      </c>
      <c r="I15" s="61" t="s">
        <v>97</v>
      </c>
      <c r="J15" s="62" t="s">
        <v>98</v>
      </c>
      <c r="K15" s="61">
        <v>50166</v>
      </c>
      <c r="L15" s="61" t="s">
        <v>99</v>
      </c>
      <c r="M15" s="62" t="s">
        <v>81</v>
      </c>
      <c r="N15" s="62" t="s">
        <v>82</v>
      </c>
      <c r="O15" s="63" t="s">
        <v>100</v>
      </c>
      <c r="P15" s="64" t="s">
        <v>101</v>
      </c>
    </row>
    <row r="16" spans="1:16" ht="12.75" customHeight="1" thickBot="1" x14ac:dyDescent="0.25">
      <c r="A16" s="52" t="str">
        <f t="shared" si="0"/>
        <v>IBVS 5263 </v>
      </c>
      <c r="B16" s="15" t="str">
        <f t="shared" si="1"/>
        <v>II</v>
      </c>
      <c r="C16" s="52">
        <f t="shared" si="2"/>
        <v>51288.358699999997</v>
      </c>
      <c r="D16" s="12" t="str">
        <f t="shared" si="3"/>
        <v>vis</v>
      </c>
      <c r="E16" s="60">
        <f>VLOOKUP(C16,Active!C$21:E$973,3,FALSE)</f>
        <v>50180.693156655783</v>
      </c>
      <c r="F16" s="15" t="s">
        <v>76</v>
      </c>
      <c r="G16" s="12" t="str">
        <f t="shared" si="4"/>
        <v>51288.3587</v>
      </c>
      <c r="H16" s="52">
        <f t="shared" si="5"/>
        <v>50180.5</v>
      </c>
      <c r="I16" s="61" t="s">
        <v>102</v>
      </c>
      <c r="J16" s="62" t="s">
        <v>103</v>
      </c>
      <c r="K16" s="61">
        <v>50180.5</v>
      </c>
      <c r="L16" s="61" t="s">
        <v>104</v>
      </c>
      <c r="M16" s="62" t="s">
        <v>81</v>
      </c>
      <c r="N16" s="62" t="s">
        <v>82</v>
      </c>
      <c r="O16" s="63" t="s">
        <v>105</v>
      </c>
      <c r="P16" s="64" t="s">
        <v>101</v>
      </c>
    </row>
    <row r="17" spans="1:16" ht="12.75" customHeight="1" thickBot="1" x14ac:dyDescent="0.25">
      <c r="A17" s="52" t="str">
        <f t="shared" si="0"/>
        <v>IBVS 5263 </v>
      </c>
      <c r="B17" s="15" t="str">
        <f t="shared" si="1"/>
        <v>I</v>
      </c>
      <c r="C17" s="52">
        <f t="shared" si="2"/>
        <v>51288.490400000002</v>
      </c>
      <c r="D17" s="12" t="str">
        <f t="shared" si="3"/>
        <v>vis</v>
      </c>
      <c r="E17" s="60">
        <f>VLOOKUP(C17,Active!C$21:E$973,3,FALSE)</f>
        <v>50181.182372910567</v>
      </c>
      <c r="F17" s="15" t="s">
        <v>76</v>
      </c>
      <c r="G17" s="12" t="str">
        <f t="shared" si="4"/>
        <v>51288.4904</v>
      </c>
      <c r="H17" s="52">
        <f t="shared" si="5"/>
        <v>50181</v>
      </c>
      <c r="I17" s="61" t="s">
        <v>106</v>
      </c>
      <c r="J17" s="62" t="s">
        <v>107</v>
      </c>
      <c r="K17" s="61">
        <v>50181</v>
      </c>
      <c r="L17" s="61" t="s">
        <v>108</v>
      </c>
      <c r="M17" s="62" t="s">
        <v>81</v>
      </c>
      <c r="N17" s="62" t="s">
        <v>82</v>
      </c>
      <c r="O17" s="63" t="s">
        <v>105</v>
      </c>
      <c r="P17" s="64" t="s">
        <v>101</v>
      </c>
    </row>
    <row r="18" spans="1:16" ht="12.75" customHeight="1" thickBot="1" x14ac:dyDescent="0.25">
      <c r="A18" s="52" t="str">
        <f t="shared" si="0"/>
        <v> BBS 120 </v>
      </c>
      <c r="B18" s="15" t="str">
        <f t="shared" si="1"/>
        <v>I</v>
      </c>
      <c r="C18" s="52">
        <f t="shared" si="2"/>
        <v>51308.409899999999</v>
      </c>
      <c r="D18" s="12" t="str">
        <f t="shared" si="3"/>
        <v>vis</v>
      </c>
      <c r="E18" s="60">
        <f>VLOOKUP(C18,Active!C$21:E$973,3,FALSE)</f>
        <v>50255.175867114434</v>
      </c>
      <c r="F18" s="15" t="s">
        <v>76</v>
      </c>
      <c r="G18" s="12" t="str">
        <f t="shared" si="4"/>
        <v>51308.4099</v>
      </c>
      <c r="H18" s="52">
        <f t="shared" si="5"/>
        <v>50255</v>
      </c>
      <c r="I18" s="61" t="s">
        <v>109</v>
      </c>
      <c r="J18" s="62" t="s">
        <v>110</v>
      </c>
      <c r="K18" s="61">
        <v>50255</v>
      </c>
      <c r="L18" s="61" t="s">
        <v>111</v>
      </c>
      <c r="M18" s="62" t="s">
        <v>81</v>
      </c>
      <c r="N18" s="62" t="s">
        <v>82</v>
      </c>
      <c r="O18" s="63" t="s">
        <v>83</v>
      </c>
      <c r="P18" s="63" t="s">
        <v>112</v>
      </c>
    </row>
    <row r="19" spans="1:16" ht="12.75" customHeight="1" thickBot="1" x14ac:dyDescent="0.25">
      <c r="A19" s="52" t="str">
        <f t="shared" si="0"/>
        <v> BRNO 32 </v>
      </c>
      <c r="B19" s="15" t="str">
        <f t="shared" si="1"/>
        <v>I</v>
      </c>
      <c r="C19" s="52">
        <f t="shared" si="2"/>
        <v>51603.464399999997</v>
      </c>
      <c r="D19" s="12" t="str">
        <f t="shared" si="3"/>
        <v>vis</v>
      </c>
      <c r="E19" s="60">
        <f>VLOOKUP(C19,Active!C$21:E$973,3,FALSE)</f>
        <v>51351.193007885013</v>
      </c>
      <c r="F19" s="15" t="s">
        <v>76</v>
      </c>
      <c r="G19" s="12" t="str">
        <f t="shared" si="4"/>
        <v>51603.4644</v>
      </c>
      <c r="H19" s="52">
        <f t="shared" si="5"/>
        <v>51351</v>
      </c>
      <c r="I19" s="61" t="s">
        <v>113</v>
      </c>
      <c r="J19" s="62" t="s">
        <v>114</v>
      </c>
      <c r="K19" s="61">
        <v>51351</v>
      </c>
      <c r="L19" s="61" t="s">
        <v>104</v>
      </c>
      <c r="M19" s="62" t="s">
        <v>81</v>
      </c>
      <c r="N19" s="62" t="s">
        <v>82</v>
      </c>
      <c r="O19" s="63" t="s">
        <v>100</v>
      </c>
      <c r="P19" s="63" t="s">
        <v>115</v>
      </c>
    </row>
    <row r="20" spans="1:16" ht="12.75" customHeight="1" thickBot="1" x14ac:dyDescent="0.25">
      <c r="A20" s="52" t="str">
        <f t="shared" si="0"/>
        <v> BBS 122 </v>
      </c>
      <c r="B20" s="15" t="str">
        <f t="shared" si="1"/>
        <v>II</v>
      </c>
      <c r="C20" s="52">
        <f t="shared" si="2"/>
        <v>51660.399100000002</v>
      </c>
      <c r="D20" s="12" t="str">
        <f t="shared" si="3"/>
        <v>vis</v>
      </c>
      <c r="E20" s="60">
        <f>VLOOKUP(C20,Active!C$21:E$973,3,FALSE)</f>
        <v>51562.684129371504</v>
      </c>
      <c r="F20" s="15" t="s">
        <v>76</v>
      </c>
      <c r="G20" s="12" t="str">
        <f t="shared" si="4"/>
        <v>51660.3991</v>
      </c>
      <c r="H20" s="52">
        <f t="shared" si="5"/>
        <v>51562.5</v>
      </c>
      <c r="I20" s="61" t="s">
        <v>116</v>
      </c>
      <c r="J20" s="62" t="s">
        <v>117</v>
      </c>
      <c r="K20" s="61">
        <v>51562.5</v>
      </c>
      <c r="L20" s="61" t="s">
        <v>118</v>
      </c>
      <c r="M20" s="62" t="s">
        <v>81</v>
      </c>
      <c r="N20" s="62" t="s">
        <v>82</v>
      </c>
      <c r="O20" s="63" t="s">
        <v>83</v>
      </c>
      <c r="P20" s="63" t="s">
        <v>119</v>
      </c>
    </row>
    <row r="21" spans="1:16" ht="12.75" customHeight="1" thickBot="1" x14ac:dyDescent="0.25">
      <c r="A21" s="52" t="str">
        <f t="shared" si="0"/>
        <v>IBVS 5287 </v>
      </c>
      <c r="B21" s="15" t="str">
        <f t="shared" si="1"/>
        <v>I</v>
      </c>
      <c r="C21" s="52">
        <f t="shared" si="2"/>
        <v>51672.383900000001</v>
      </c>
      <c r="D21" s="12" t="str">
        <f t="shared" si="3"/>
        <v>vis</v>
      </c>
      <c r="E21" s="60">
        <f>VLOOKUP(C21,Active!C$21:E$973,3,FALSE)</f>
        <v>51607.203180017081</v>
      </c>
      <c r="F21" s="15" t="s">
        <v>76</v>
      </c>
      <c r="G21" s="12" t="str">
        <f t="shared" si="4"/>
        <v>51672.3839</v>
      </c>
      <c r="H21" s="52">
        <f t="shared" si="5"/>
        <v>51607</v>
      </c>
      <c r="I21" s="61" t="s">
        <v>120</v>
      </c>
      <c r="J21" s="62" t="s">
        <v>121</v>
      </c>
      <c r="K21" s="61">
        <v>51607</v>
      </c>
      <c r="L21" s="61" t="s">
        <v>122</v>
      </c>
      <c r="M21" s="62" t="s">
        <v>81</v>
      </c>
      <c r="N21" s="62" t="s">
        <v>82</v>
      </c>
      <c r="O21" s="63" t="s">
        <v>105</v>
      </c>
      <c r="P21" s="64" t="s">
        <v>123</v>
      </c>
    </row>
    <row r="22" spans="1:16" ht="12.75" customHeight="1" thickBot="1" x14ac:dyDescent="0.25">
      <c r="A22" s="52" t="str">
        <f t="shared" si="0"/>
        <v> BBS 125 </v>
      </c>
      <c r="B22" s="15" t="str">
        <f t="shared" si="1"/>
        <v>I</v>
      </c>
      <c r="C22" s="52">
        <f t="shared" si="2"/>
        <v>52026.394500000002</v>
      </c>
      <c r="D22" s="12" t="str">
        <f t="shared" si="3"/>
        <v>vis</v>
      </c>
      <c r="E22" s="60">
        <f>VLOOKUP(C22,Active!C$21:E$973,3,FALSE)</f>
        <v>52922.220187432598</v>
      </c>
      <c r="F22" s="15" t="s">
        <v>76</v>
      </c>
      <c r="G22" s="12" t="str">
        <f t="shared" si="4"/>
        <v>52026.3945</v>
      </c>
      <c r="H22" s="52">
        <f t="shared" si="5"/>
        <v>52922</v>
      </c>
      <c r="I22" s="61" t="s">
        <v>124</v>
      </c>
      <c r="J22" s="62" t="s">
        <v>125</v>
      </c>
      <c r="K22" s="61">
        <v>52922</v>
      </c>
      <c r="L22" s="61" t="s">
        <v>126</v>
      </c>
      <c r="M22" s="62" t="s">
        <v>81</v>
      </c>
      <c r="N22" s="62" t="s">
        <v>82</v>
      </c>
      <c r="O22" s="63" t="s">
        <v>83</v>
      </c>
      <c r="P22" s="63" t="s">
        <v>127</v>
      </c>
    </row>
    <row r="23" spans="1:16" ht="12.75" customHeight="1" thickBot="1" x14ac:dyDescent="0.25">
      <c r="A23" s="52" t="str">
        <f t="shared" si="0"/>
        <v>IBVS 5592 </v>
      </c>
      <c r="B23" s="15" t="str">
        <f t="shared" si="1"/>
        <v>I</v>
      </c>
      <c r="C23" s="52">
        <f t="shared" si="2"/>
        <v>53124.224099999999</v>
      </c>
      <c r="D23" s="12" t="str">
        <f t="shared" si="3"/>
        <v>vis</v>
      </c>
      <c r="E23" s="60">
        <f>VLOOKUP(C23,Active!C$21:E$973,3,FALSE)</f>
        <v>57000.246651171707</v>
      </c>
      <c r="F23" s="15" t="s">
        <v>76</v>
      </c>
      <c r="G23" s="12" t="str">
        <f t="shared" si="4"/>
        <v>53124.2241</v>
      </c>
      <c r="H23" s="52">
        <f t="shared" si="5"/>
        <v>57000</v>
      </c>
      <c r="I23" s="61" t="s">
        <v>136</v>
      </c>
      <c r="J23" s="62" t="s">
        <v>137</v>
      </c>
      <c r="K23" s="61">
        <v>57000</v>
      </c>
      <c r="L23" s="61" t="s">
        <v>138</v>
      </c>
      <c r="M23" s="62" t="s">
        <v>81</v>
      </c>
      <c r="N23" s="62" t="s">
        <v>82</v>
      </c>
      <c r="O23" s="63" t="s">
        <v>139</v>
      </c>
      <c r="P23" s="64" t="s">
        <v>140</v>
      </c>
    </row>
    <row r="24" spans="1:16" ht="12.75" customHeight="1" thickBot="1" x14ac:dyDescent="0.25">
      <c r="A24" s="52" t="str">
        <f t="shared" si="0"/>
        <v>IBVS 5592 </v>
      </c>
      <c r="B24" s="15" t="str">
        <f t="shared" si="1"/>
        <v>II</v>
      </c>
      <c r="C24" s="52">
        <f t="shared" si="2"/>
        <v>53124.356599999999</v>
      </c>
      <c r="D24" s="12" t="str">
        <f t="shared" si="3"/>
        <v>vis</v>
      </c>
      <c r="E24" s="60">
        <f>VLOOKUP(C24,Active!C$21:E$973,3,FALSE)</f>
        <v>57000.738839127327</v>
      </c>
      <c r="F24" s="15" t="s">
        <v>76</v>
      </c>
      <c r="G24" s="12" t="str">
        <f t="shared" si="4"/>
        <v>53124.3566</v>
      </c>
      <c r="H24" s="52">
        <f t="shared" si="5"/>
        <v>57000.5</v>
      </c>
      <c r="I24" s="61" t="s">
        <v>141</v>
      </c>
      <c r="J24" s="62" t="s">
        <v>142</v>
      </c>
      <c r="K24" s="61">
        <v>57000.5</v>
      </c>
      <c r="L24" s="61" t="s">
        <v>143</v>
      </c>
      <c r="M24" s="62" t="s">
        <v>81</v>
      </c>
      <c r="N24" s="62" t="s">
        <v>82</v>
      </c>
      <c r="O24" s="63" t="s">
        <v>139</v>
      </c>
      <c r="P24" s="64" t="s">
        <v>140</v>
      </c>
    </row>
    <row r="25" spans="1:16" ht="12.75" customHeight="1" thickBot="1" x14ac:dyDescent="0.25">
      <c r="A25" s="52" t="str">
        <f t="shared" si="0"/>
        <v>BAVM 173 </v>
      </c>
      <c r="B25" s="15" t="str">
        <f t="shared" si="1"/>
        <v>I</v>
      </c>
      <c r="C25" s="52">
        <f t="shared" si="2"/>
        <v>53462.349000000002</v>
      </c>
      <c r="D25" s="12" t="str">
        <f t="shared" si="3"/>
        <v>vis</v>
      </c>
      <c r="E25" s="60">
        <f>VLOOKUP(C25,Active!C$21:E$973,3,FALSE)</f>
        <v>58256.254223065516</v>
      </c>
      <c r="F25" s="15" t="s">
        <v>76</v>
      </c>
      <c r="G25" s="12" t="str">
        <f t="shared" si="4"/>
        <v>53462.3490</v>
      </c>
      <c r="H25" s="52">
        <f t="shared" si="5"/>
        <v>58256</v>
      </c>
      <c r="I25" s="61" t="s">
        <v>151</v>
      </c>
      <c r="J25" s="62" t="s">
        <v>152</v>
      </c>
      <c r="K25" s="61">
        <v>58256</v>
      </c>
      <c r="L25" s="61" t="s">
        <v>153</v>
      </c>
      <c r="M25" s="62" t="s">
        <v>81</v>
      </c>
      <c r="N25" s="62" t="s">
        <v>154</v>
      </c>
      <c r="O25" s="63" t="s">
        <v>155</v>
      </c>
      <c r="P25" s="64" t="s">
        <v>156</v>
      </c>
    </row>
    <row r="26" spans="1:16" ht="12.75" customHeight="1" thickBot="1" x14ac:dyDescent="0.25">
      <c r="A26" s="52" t="str">
        <f t="shared" si="0"/>
        <v>BAVM 173 </v>
      </c>
      <c r="B26" s="15" t="str">
        <f t="shared" si="1"/>
        <v>II</v>
      </c>
      <c r="C26" s="52">
        <f t="shared" si="2"/>
        <v>53462.4853</v>
      </c>
      <c r="D26" s="12" t="str">
        <f t="shared" si="3"/>
        <v>vis</v>
      </c>
      <c r="E26" s="60">
        <f>VLOOKUP(C26,Active!C$21:E$973,3,FALSE)</f>
        <v>58256.760526600236</v>
      </c>
      <c r="F26" s="15" t="s">
        <v>76</v>
      </c>
      <c r="G26" s="12" t="str">
        <f t="shared" si="4"/>
        <v>53462.4853</v>
      </c>
      <c r="H26" s="52">
        <f t="shared" si="5"/>
        <v>58256.5</v>
      </c>
      <c r="I26" s="61" t="s">
        <v>157</v>
      </c>
      <c r="J26" s="62" t="s">
        <v>158</v>
      </c>
      <c r="K26" s="61" t="s">
        <v>159</v>
      </c>
      <c r="L26" s="61" t="s">
        <v>160</v>
      </c>
      <c r="M26" s="62" t="s">
        <v>81</v>
      </c>
      <c r="N26" s="62" t="s">
        <v>154</v>
      </c>
      <c r="O26" s="63" t="s">
        <v>155</v>
      </c>
      <c r="P26" s="64" t="s">
        <v>156</v>
      </c>
    </row>
    <row r="27" spans="1:16" ht="12.75" customHeight="1" thickBot="1" x14ac:dyDescent="0.25">
      <c r="A27" s="52" t="str">
        <f t="shared" si="0"/>
        <v>BAVM 209 </v>
      </c>
      <c r="B27" s="15" t="str">
        <f t="shared" si="1"/>
        <v>I</v>
      </c>
      <c r="C27" s="52">
        <f t="shared" si="2"/>
        <v>54505.530100000004</v>
      </c>
      <c r="D27" s="12" t="str">
        <f t="shared" si="3"/>
        <v>vis</v>
      </c>
      <c r="E27" s="60">
        <f>VLOOKUP(C27,Active!C$21:E$973,3,FALSE)</f>
        <v>62131.281943462651</v>
      </c>
      <c r="F27" s="15" t="s">
        <v>76</v>
      </c>
      <c r="G27" s="12" t="str">
        <f t="shared" si="4"/>
        <v>54505.5301</v>
      </c>
      <c r="H27" s="52">
        <f t="shared" si="5"/>
        <v>62131</v>
      </c>
      <c r="I27" s="61" t="s">
        <v>169</v>
      </c>
      <c r="J27" s="62" t="s">
        <v>170</v>
      </c>
      <c r="K27" s="61" t="s">
        <v>171</v>
      </c>
      <c r="L27" s="61" t="s">
        <v>172</v>
      </c>
      <c r="M27" s="62" t="s">
        <v>165</v>
      </c>
      <c r="N27" s="62" t="s">
        <v>166</v>
      </c>
      <c r="O27" s="63" t="s">
        <v>173</v>
      </c>
      <c r="P27" s="64" t="s">
        <v>174</v>
      </c>
    </row>
    <row r="28" spans="1:16" ht="12.75" customHeight="1" thickBot="1" x14ac:dyDescent="0.25">
      <c r="A28" s="52" t="str">
        <f t="shared" si="0"/>
        <v>BAVM 234 </v>
      </c>
      <c r="B28" s="15" t="str">
        <f t="shared" si="1"/>
        <v>I</v>
      </c>
      <c r="C28" s="52">
        <f t="shared" si="2"/>
        <v>54828.577799999999</v>
      </c>
      <c r="D28" s="12" t="str">
        <f t="shared" si="3"/>
        <v>vis</v>
      </c>
      <c r="E28" s="60">
        <f>VLOOKUP(C28,Active!C$21:E$973,3,FALSE)</f>
        <v>63331.28335502054</v>
      </c>
      <c r="F28" s="15" t="s">
        <v>76</v>
      </c>
      <c r="G28" s="12" t="str">
        <f t="shared" si="4"/>
        <v>54828.5778</v>
      </c>
      <c r="H28" s="52">
        <f t="shared" si="5"/>
        <v>63331</v>
      </c>
      <c r="I28" s="61" t="s">
        <v>175</v>
      </c>
      <c r="J28" s="62" t="s">
        <v>176</v>
      </c>
      <c r="K28" s="61" t="s">
        <v>177</v>
      </c>
      <c r="L28" s="61" t="s">
        <v>178</v>
      </c>
      <c r="M28" s="62" t="s">
        <v>165</v>
      </c>
      <c r="N28" s="62" t="s">
        <v>166</v>
      </c>
      <c r="O28" s="63" t="s">
        <v>173</v>
      </c>
      <c r="P28" s="64" t="s">
        <v>179</v>
      </c>
    </row>
    <row r="29" spans="1:16" ht="12.75" customHeight="1" thickBot="1" x14ac:dyDescent="0.25">
      <c r="A29" s="52" t="str">
        <f t="shared" si="0"/>
        <v>BAVM 234 </v>
      </c>
      <c r="B29" s="15" t="str">
        <f t="shared" si="1"/>
        <v>II</v>
      </c>
      <c r="C29" s="52">
        <f t="shared" si="2"/>
        <v>54828.712599999999</v>
      </c>
      <c r="D29" s="12" t="str">
        <f t="shared" si="3"/>
        <v>vis</v>
      </c>
      <c r="E29" s="60">
        <f>VLOOKUP(C29,Active!C$21:E$973,3,FALSE)</f>
        <v>63331.78408661615</v>
      </c>
      <c r="F29" s="15" t="s">
        <v>76</v>
      </c>
      <c r="G29" s="12" t="str">
        <f t="shared" si="4"/>
        <v>54828.7126</v>
      </c>
      <c r="H29" s="52">
        <f t="shared" si="5"/>
        <v>63331.5</v>
      </c>
      <c r="I29" s="61" t="s">
        <v>180</v>
      </c>
      <c r="J29" s="62" t="s">
        <v>181</v>
      </c>
      <c r="K29" s="61" t="s">
        <v>182</v>
      </c>
      <c r="L29" s="61" t="s">
        <v>183</v>
      </c>
      <c r="M29" s="62" t="s">
        <v>165</v>
      </c>
      <c r="N29" s="62" t="s">
        <v>166</v>
      </c>
      <c r="O29" s="63" t="s">
        <v>173</v>
      </c>
      <c r="P29" s="64" t="s">
        <v>179</v>
      </c>
    </row>
    <row r="30" spans="1:16" ht="12.75" customHeight="1" thickBot="1" x14ac:dyDescent="0.25">
      <c r="A30" s="52" t="str">
        <f t="shared" si="0"/>
        <v>IBVS 5894 </v>
      </c>
      <c r="B30" s="15" t="str">
        <f t="shared" si="1"/>
        <v>I</v>
      </c>
      <c r="C30" s="52">
        <f t="shared" si="2"/>
        <v>54881.878499999999</v>
      </c>
      <c r="D30" s="12" t="str">
        <f t="shared" si="3"/>
        <v>vis</v>
      </c>
      <c r="E30" s="60">
        <f>VLOOKUP(C30,Active!C$21:E$973,3,FALSE)</f>
        <v>63529.275525331686</v>
      </c>
      <c r="F30" s="15" t="s">
        <v>76</v>
      </c>
      <c r="G30" s="12" t="str">
        <f t="shared" si="4"/>
        <v>54881.8785</v>
      </c>
      <c r="H30" s="52">
        <f t="shared" si="5"/>
        <v>63529</v>
      </c>
      <c r="I30" s="61" t="s">
        <v>184</v>
      </c>
      <c r="J30" s="62" t="s">
        <v>185</v>
      </c>
      <c r="K30" s="61" t="s">
        <v>186</v>
      </c>
      <c r="L30" s="61" t="s">
        <v>187</v>
      </c>
      <c r="M30" s="62" t="s">
        <v>165</v>
      </c>
      <c r="N30" s="62" t="s">
        <v>76</v>
      </c>
      <c r="O30" s="63" t="s">
        <v>83</v>
      </c>
      <c r="P30" s="64" t="s">
        <v>188</v>
      </c>
    </row>
    <row r="31" spans="1:16" ht="12.75" customHeight="1" thickBot="1" x14ac:dyDescent="0.25">
      <c r="A31" s="52" t="str">
        <f t="shared" si="0"/>
        <v>IBVS 5945 </v>
      </c>
      <c r="B31" s="15" t="str">
        <f t="shared" si="1"/>
        <v>II</v>
      </c>
      <c r="C31" s="52">
        <f t="shared" si="2"/>
        <v>55269.673799999997</v>
      </c>
      <c r="D31" s="12" t="str">
        <f t="shared" si="3"/>
        <v>vis</v>
      </c>
      <c r="E31" s="60">
        <f>VLOOKUP(C31,Active!C$21:E$973,3,FALSE)</f>
        <v>64969.790060477804</v>
      </c>
      <c r="F31" s="15" t="s">
        <v>76</v>
      </c>
      <c r="G31" s="12" t="str">
        <f t="shared" si="4"/>
        <v>55269.6738</v>
      </c>
      <c r="H31" s="52">
        <f t="shared" si="5"/>
        <v>64969.5</v>
      </c>
      <c r="I31" s="61" t="s">
        <v>189</v>
      </c>
      <c r="J31" s="62" t="s">
        <v>190</v>
      </c>
      <c r="K31" s="61" t="s">
        <v>191</v>
      </c>
      <c r="L31" s="61" t="s">
        <v>192</v>
      </c>
      <c r="M31" s="62" t="s">
        <v>165</v>
      </c>
      <c r="N31" s="62" t="s">
        <v>76</v>
      </c>
      <c r="O31" s="63" t="s">
        <v>83</v>
      </c>
      <c r="P31" s="64" t="s">
        <v>193</v>
      </c>
    </row>
    <row r="32" spans="1:16" ht="12.75" customHeight="1" thickBot="1" x14ac:dyDescent="0.25">
      <c r="A32" s="52" t="str">
        <f t="shared" si="0"/>
        <v>IBVS 5992 </v>
      </c>
      <c r="B32" s="15" t="str">
        <f t="shared" si="1"/>
        <v>I</v>
      </c>
      <c r="C32" s="52">
        <f t="shared" si="2"/>
        <v>55614.9352</v>
      </c>
      <c r="D32" s="12" t="str">
        <f t="shared" si="3"/>
        <v>vis</v>
      </c>
      <c r="E32" s="60">
        <f>VLOOKUP(C32,Active!C$21:E$973,3,FALSE)</f>
        <v>66252.307061392727</v>
      </c>
      <c r="F32" s="15" t="s">
        <v>76</v>
      </c>
      <c r="G32" s="12" t="str">
        <f t="shared" si="4"/>
        <v>55614.9352</v>
      </c>
      <c r="H32" s="52">
        <f t="shared" si="5"/>
        <v>66252</v>
      </c>
      <c r="I32" s="61" t="s">
        <v>194</v>
      </c>
      <c r="J32" s="62" t="s">
        <v>195</v>
      </c>
      <c r="K32" s="61" t="s">
        <v>196</v>
      </c>
      <c r="L32" s="61" t="s">
        <v>197</v>
      </c>
      <c r="M32" s="62" t="s">
        <v>165</v>
      </c>
      <c r="N32" s="62" t="s">
        <v>76</v>
      </c>
      <c r="O32" s="63" t="s">
        <v>83</v>
      </c>
      <c r="P32" s="64" t="s">
        <v>198</v>
      </c>
    </row>
    <row r="33" spans="1:16" ht="12.75" customHeight="1" thickBot="1" x14ac:dyDescent="0.25">
      <c r="A33" s="52" t="str">
        <f t="shared" si="0"/>
        <v>IBVS 5992 </v>
      </c>
      <c r="B33" s="15" t="str">
        <f t="shared" si="1"/>
        <v>I</v>
      </c>
      <c r="C33" s="52">
        <f t="shared" si="2"/>
        <v>55679.814400000003</v>
      </c>
      <c r="D33" s="12" t="str">
        <f t="shared" si="3"/>
        <v>vis</v>
      </c>
      <c r="E33" s="60">
        <f>VLOOKUP(C33,Active!C$21:E$973,3,FALSE)</f>
        <v>66493.309029773096</v>
      </c>
      <c r="F33" s="15" t="s">
        <v>76</v>
      </c>
      <c r="G33" s="12" t="str">
        <f t="shared" si="4"/>
        <v>55679.8144</v>
      </c>
      <c r="H33" s="52">
        <f t="shared" si="5"/>
        <v>66493</v>
      </c>
      <c r="I33" s="61" t="s">
        <v>199</v>
      </c>
      <c r="J33" s="62" t="s">
        <v>200</v>
      </c>
      <c r="K33" s="61" t="s">
        <v>201</v>
      </c>
      <c r="L33" s="61" t="s">
        <v>202</v>
      </c>
      <c r="M33" s="62" t="s">
        <v>165</v>
      </c>
      <c r="N33" s="62" t="s">
        <v>76</v>
      </c>
      <c r="O33" s="63" t="s">
        <v>83</v>
      </c>
      <c r="P33" s="64" t="s">
        <v>198</v>
      </c>
    </row>
    <row r="34" spans="1:16" ht="12.75" customHeight="1" thickBot="1" x14ac:dyDescent="0.25">
      <c r="A34" s="52" t="str">
        <f t="shared" si="0"/>
        <v>IBVS 6029 </v>
      </c>
      <c r="B34" s="15" t="str">
        <f t="shared" si="1"/>
        <v>I</v>
      </c>
      <c r="C34" s="52">
        <f t="shared" si="2"/>
        <v>55981.870300000002</v>
      </c>
      <c r="D34" s="12" t="str">
        <f t="shared" si="3"/>
        <v>vis</v>
      </c>
      <c r="E34" s="60">
        <f>VLOOKUP(C34,Active!C$21:E$973,3,FALSE)</f>
        <v>67615.333753581363</v>
      </c>
      <c r="F34" s="15" t="s">
        <v>76</v>
      </c>
      <c r="G34" s="12" t="str">
        <f t="shared" si="4"/>
        <v>55981.8703</v>
      </c>
      <c r="H34" s="52">
        <f t="shared" si="5"/>
        <v>67615</v>
      </c>
      <c r="I34" s="61" t="s">
        <v>203</v>
      </c>
      <c r="J34" s="62" t="s">
        <v>204</v>
      </c>
      <c r="K34" s="61" t="s">
        <v>205</v>
      </c>
      <c r="L34" s="61" t="s">
        <v>206</v>
      </c>
      <c r="M34" s="62" t="s">
        <v>165</v>
      </c>
      <c r="N34" s="62" t="s">
        <v>76</v>
      </c>
      <c r="O34" s="63" t="s">
        <v>83</v>
      </c>
      <c r="P34" s="64" t="s">
        <v>207</v>
      </c>
    </row>
    <row r="35" spans="1:16" ht="12.75" customHeight="1" thickBot="1" x14ac:dyDescent="0.25">
      <c r="A35" s="52" t="str">
        <f t="shared" si="0"/>
        <v>IBVS 6029 </v>
      </c>
      <c r="B35" s="15" t="str">
        <f t="shared" si="1"/>
        <v>II</v>
      </c>
      <c r="C35" s="52">
        <f t="shared" si="2"/>
        <v>56047.688999999998</v>
      </c>
      <c r="D35" s="12" t="str">
        <f t="shared" si="3"/>
        <v>vis</v>
      </c>
      <c r="E35" s="60">
        <f>VLOOKUP(C35,Active!C$21:E$973,3,FALSE)</f>
        <v>67859.825613164023</v>
      </c>
      <c r="F35" s="15" t="s">
        <v>76</v>
      </c>
      <c r="G35" s="12" t="str">
        <f t="shared" si="4"/>
        <v>56047.6890</v>
      </c>
      <c r="H35" s="52">
        <f t="shared" si="5"/>
        <v>67859.5</v>
      </c>
      <c r="I35" s="61" t="s">
        <v>208</v>
      </c>
      <c r="J35" s="62" t="s">
        <v>209</v>
      </c>
      <c r="K35" s="61" t="s">
        <v>210</v>
      </c>
      <c r="L35" s="61" t="s">
        <v>211</v>
      </c>
      <c r="M35" s="62" t="s">
        <v>165</v>
      </c>
      <c r="N35" s="62" t="s">
        <v>76</v>
      </c>
      <c r="O35" s="63" t="s">
        <v>83</v>
      </c>
      <c r="P35" s="64" t="s">
        <v>207</v>
      </c>
    </row>
    <row r="36" spans="1:16" ht="12.75" customHeight="1" thickBot="1" x14ac:dyDescent="0.25">
      <c r="A36" s="52" t="str">
        <f t="shared" si="0"/>
        <v>VSB 42 </v>
      </c>
      <c r="B36" s="15" t="str">
        <f t="shared" si="1"/>
        <v>II</v>
      </c>
      <c r="C36" s="52">
        <f t="shared" si="2"/>
        <v>52728.083599999998</v>
      </c>
      <c r="D36" s="12" t="str">
        <f t="shared" si="3"/>
        <v>vis</v>
      </c>
      <c r="E36" s="60">
        <f>VLOOKUP(C36,Active!C$21:E$973,3,FALSE)</f>
        <v>55528.732818461373</v>
      </c>
      <c r="F36" s="15" t="s">
        <v>76</v>
      </c>
      <c r="G36" s="12" t="str">
        <f t="shared" si="4"/>
        <v>52728.0836</v>
      </c>
      <c r="H36" s="52">
        <f t="shared" si="5"/>
        <v>55528.5</v>
      </c>
      <c r="I36" s="61" t="s">
        <v>128</v>
      </c>
      <c r="J36" s="62" t="s">
        <v>129</v>
      </c>
      <c r="K36" s="61">
        <v>55528.5</v>
      </c>
      <c r="L36" s="61" t="s">
        <v>130</v>
      </c>
      <c r="M36" s="62" t="s">
        <v>81</v>
      </c>
      <c r="N36" s="62" t="s">
        <v>82</v>
      </c>
      <c r="O36" s="63" t="s">
        <v>131</v>
      </c>
      <c r="P36" s="64" t="s">
        <v>132</v>
      </c>
    </row>
    <row r="37" spans="1:16" ht="12.75" customHeight="1" thickBot="1" x14ac:dyDescent="0.25">
      <c r="A37" s="52" t="str">
        <f t="shared" si="0"/>
        <v>VSB 42 </v>
      </c>
      <c r="B37" s="15" t="str">
        <f t="shared" si="1"/>
        <v>I</v>
      </c>
      <c r="C37" s="52">
        <f t="shared" si="2"/>
        <v>52728.216800000002</v>
      </c>
      <c r="D37" s="12" t="str">
        <f t="shared" si="3"/>
        <v>vis</v>
      </c>
      <c r="E37" s="60">
        <f>VLOOKUP(C37,Active!C$21:E$973,3,FALSE)</f>
        <v>55529.227606655266</v>
      </c>
      <c r="F37" s="15" t="s">
        <v>76</v>
      </c>
      <c r="G37" s="12" t="str">
        <f t="shared" si="4"/>
        <v>52728.2168</v>
      </c>
      <c r="H37" s="52">
        <f t="shared" si="5"/>
        <v>55529</v>
      </c>
      <c r="I37" s="61" t="s">
        <v>133</v>
      </c>
      <c r="J37" s="62" t="s">
        <v>134</v>
      </c>
      <c r="K37" s="61">
        <v>55529</v>
      </c>
      <c r="L37" s="61" t="s">
        <v>135</v>
      </c>
      <c r="M37" s="62" t="s">
        <v>81</v>
      </c>
      <c r="N37" s="62" t="s">
        <v>82</v>
      </c>
      <c r="O37" s="63" t="s">
        <v>131</v>
      </c>
      <c r="P37" s="64" t="s">
        <v>132</v>
      </c>
    </row>
    <row r="38" spans="1:16" ht="12.75" customHeight="1" thickBot="1" x14ac:dyDescent="0.25">
      <c r="A38" s="52" t="str">
        <f t="shared" si="0"/>
        <v>VSB 44 </v>
      </c>
      <c r="B38" s="15" t="str">
        <f t="shared" si="1"/>
        <v>II</v>
      </c>
      <c r="C38" s="52">
        <f t="shared" si="2"/>
        <v>53436.105300000003</v>
      </c>
      <c r="D38" s="12" t="str">
        <f t="shared" si="3"/>
        <v>vis</v>
      </c>
      <c r="E38" s="60">
        <f>VLOOKUP(C38,Active!C$21:E$973,3,FALSE)</f>
        <v>58158.768690605444</v>
      </c>
      <c r="F38" s="15" t="s">
        <v>76</v>
      </c>
      <c r="G38" s="12" t="str">
        <f t="shared" si="4"/>
        <v>53436.1053</v>
      </c>
      <c r="H38" s="52">
        <f t="shared" si="5"/>
        <v>58158.5</v>
      </c>
      <c r="I38" s="61" t="s">
        <v>144</v>
      </c>
      <c r="J38" s="62" t="s">
        <v>145</v>
      </c>
      <c r="K38" s="61">
        <v>58158.5</v>
      </c>
      <c r="L38" s="61" t="s">
        <v>146</v>
      </c>
      <c r="M38" s="62" t="s">
        <v>81</v>
      </c>
      <c r="N38" s="62" t="s">
        <v>82</v>
      </c>
      <c r="O38" s="63" t="s">
        <v>131</v>
      </c>
      <c r="P38" s="64" t="s">
        <v>147</v>
      </c>
    </row>
    <row r="39" spans="1:16" ht="12.75" customHeight="1" thickBot="1" x14ac:dyDescent="0.25">
      <c r="A39" s="52" t="str">
        <f t="shared" si="0"/>
        <v>VSB 44 </v>
      </c>
      <c r="B39" s="15" t="str">
        <f t="shared" si="1"/>
        <v>I</v>
      </c>
      <c r="C39" s="52">
        <f t="shared" si="2"/>
        <v>53436.2359</v>
      </c>
      <c r="D39" s="12" t="str">
        <f t="shared" si="3"/>
        <v>vis</v>
      </c>
      <c r="E39" s="60">
        <f>VLOOKUP(C39,Active!C$21:E$973,3,FALSE)</f>
        <v>58159.253820771504</v>
      </c>
      <c r="F39" s="15" t="s">
        <v>76</v>
      </c>
      <c r="G39" s="12" t="str">
        <f t="shared" si="4"/>
        <v>53436.2359</v>
      </c>
      <c r="H39" s="52">
        <f t="shared" si="5"/>
        <v>58159</v>
      </c>
      <c r="I39" s="61" t="s">
        <v>148</v>
      </c>
      <c r="J39" s="62" t="s">
        <v>149</v>
      </c>
      <c r="K39" s="61">
        <v>58159</v>
      </c>
      <c r="L39" s="61" t="s">
        <v>150</v>
      </c>
      <c r="M39" s="62" t="s">
        <v>81</v>
      </c>
      <c r="N39" s="62" t="s">
        <v>82</v>
      </c>
      <c r="O39" s="63" t="s">
        <v>131</v>
      </c>
      <c r="P39" s="64" t="s">
        <v>147</v>
      </c>
    </row>
    <row r="40" spans="1:16" ht="12.75" customHeight="1" thickBot="1" x14ac:dyDescent="0.25">
      <c r="A40" s="52" t="str">
        <f t="shared" si="0"/>
        <v>BAVM 203 </v>
      </c>
      <c r="B40" s="15" t="str">
        <f t="shared" si="1"/>
        <v>II</v>
      </c>
      <c r="C40" s="52">
        <f t="shared" si="2"/>
        <v>54455.592600000004</v>
      </c>
      <c r="D40" s="12" t="str">
        <f t="shared" si="3"/>
        <v>vis</v>
      </c>
      <c r="E40" s="60">
        <f>VLOOKUP(C40,Active!C$21:E$973,3,FALSE)</f>
        <v>61945.782803584319</v>
      </c>
      <c r="F40" s="15" t="s">
        <v>76</v>
      </c>
      <c r="G40" s="12" t="str">
        <f t="shared" si="4"/>
        <v>54455.5926</v>
      </c>
      <c r="H40" s="52">
        <f t="shared" si="5"/>
        <v>61945.5</v>
      </c>
      <c r="I40" s="61" t="s">
        <v>161</v>
      </c>
      <c r="J40" s="62" t="s">
        <v>162</v>
      </c>
      <c r="K40" s="61" t="s">
        <v>163</v>
      </c>
      <c r="L40" s="61" t="s">
        <v>164</v>
      </c>
      <c r="M40" s="62" t="s">
        <v>165</v>
      </c>
      <c r="N40" s="62" t="s">
        <v>166</v>
      </c>
      <c r="O40" s="63" t="s">
        <v>167</v>
      </c>
      <c r="P40" s="64" t="s">
        <v>168</v>
      </c>
    </row>
    <row r="41" spans="1:16" x14ac:dyDescent="0.2">
      <c r="B41" s="15"/>
      <c r="F41" s="15"/>
    </row>
    <row r="42" spans="1:16" x14ac:dyDescent="0.2">
      <c r="B42" s="15"/>
      <c r="F42" s="15"/>
    </row>
    <row r="43" spans="1:16" x14ac:dyDescent="0.2">
      <c r="B43" s="15"/>
      <c r="F43" s="15"/>
    </row>
    <row r="44" spans="1:16" x14ac:dyDescent="0.2">
      <c r="B44" s="15"/>
      <c r="F44" s="15"/>
    </row>
    <row r="45" spans="1:16" x14ac:dyDescent="0.2">
      <c r="B45" s="15"/>
      <c r="F45" s="15"/>
    </row>
    <row r="46" spans="1:16" x14ac:dyDescent="0.2">
      <c r="B46" s="15"/>
      <c r="F46" s="15"/>
    </row>
    <row r="47" spans="1:16" x14ac:dyDescent="0.2">
      <c r="B47" s="15"/>
      <c r="F47" s="15"/>
    </row>
    <row r="48" spans="1:16" x14ac:dyDescent="0.2">
      <c r="B48" s="15"/>
      <c r="F48" s="15"/>
    </row>
    <row r="49" spans="2:6" x14ac:dyDescent="0.2">
      <c r="B49" s="15"/>
      <c r="F49" s="15"/>
    </row>
    <row r="50" spans="2:6" x14ac:dyDescent="0.2">
      <c r="B50" s="15"/>
      <c r="F50" s="15"/>
    </row>
    <row r="51" spans="2:6" x14ac:dyDescent="0.2">
      <c r="B51" s="15"/>
      <c r="F51" s="15"/>
    </row>
    <row r="52" spans="2:6" x14ac:dyDescent="0.2">
      <c r="B52" s="15"/>
      <c r="F52" s="15"/>
    </row>
    <row r="53" spans="2:6" x14ac:dyDescent="0.2">
      <c r="B53" s="15"/>
      <c r="F53" s="15"/>
    </row>
    <row r="54" spans="2:6" x14ac:dyDescent="0.2">
      <c r="B54" s="15"/>
      <c r="F54" s="15"/>
    </row>
    <row r="55" spans="2:6" x14ac:dyDescent="0.2">
      <c r="B55" s="15"/>
      <c r="F55" s="15"/>
    </row>
    <row r="56" spans="2:6" x14ac:dyDescent="0.2">
      <c r="B56" s="15"/>
      <c r="F56" s="15"/>
    </row>
    <row r="57" spans="2:6" x14ac:dyDescent="0.2">
      <c r="B57" s="15"/>
      <c r="F57" s="15"/>
    </row>
    <row r="58" spans="2:6" x14ac:dyDescent="0.2">
      <c r="B58" s="15"/>
      <c r="F58" s="15"/>
    </row>
    <row r="59" spans="2:6" x14ac:dyDescent="0.2">
      <c r="B59" s="15"/>
      <c r="F59" s="15"/>
    </row>
    <row r="60" spans="2:6" x14ac:dyDescent="0.2">
      <c r="B60" s="15"/>
      <c r="F60" s="15"/>
    </row>
    <row r="61" spans="2:6" x14ac:dyDescent="0.2">
      <c r="B61" s="15"/>
      <c r="F61" s="15"/>
    </row>
    <row r="62" spans="2:6" x14ac:dyDescent="0.2">
      <c r="B62" s="15"/>
      <c r="F62" s="15"/>
    </row>
    <row r="63" spans="2:6" x14ac:dyDescent="0.2">
      <c r="B63" s="15"/>
      <c r="F63" s="15"/>
    </row>
    <row r="64" spans="2:6" x14ac:dyDescent="0.2">
      <c r="B64" s="15"/>
      <c r="F64" s="15"/>
    </row>
    <row r="65" spans="2:6" x14ac:dyDescent="0.2">
      <c r="B65" s="15"/>
      <c r="F65" s="15"/>
    </row>
    <row r="66" spans="2:6" x14ac:dyDescent="0.2">
      <c r="B66" s="15"/>
      <c r="F66" s="15"/>
    </row>
    <row r="67" spans="2:6" x14ac:dyDescent="0.2">
      <c r="B67" s="15"/>
      <c r="F67" s="15"/>
    </row>
    <row r="68" spans="2:6" x14ac:dyDescent="0.2">
      <c r="B68" s="15"/>
      <c r="F68" s="15"/>
    </row>
    <row r="69" spans="2:6" x14ac:dyDescent="0.2">
      <c r="B69" s="15"/>
      <c r="F69" s="15"/>
    </row>
    <row r="70" spans="2:6" x14ac:dyDescent="0.2">
      <c r="B70" s="15"/>
      <c r="F70" s="15"/>
    </row>
    <row r="71" spans="2:6" x14ac:dyDescent="0.2">
      <c r="B71" s="15"/>
      <c r="F71" s="15"/>
    </row>
    <row r="72" spans="2:6" x14ac:dyDescent="0.2">
      <c r="B72" s="15"/>
      <c r="F72" s="15"/>
    </row>
    <row r="73" spans="2:6" x14ac:dyDescent="0.2">
      <c r="B73" s="15"/>
      <c r="F73" s="15"/>
    </row>
    <row r="74" spans="2:6" x14ac:dyDescent="0.2">
      <c r="B74" s="15"/>
      <c r="F74" s="15"/>
    </row>
    <row r="75" spans="2:6" x14ac:dyDescent="0.2">
      <c r="B75" s="15"/>
      <c r="F75" s="15"/>
    </row>
    <row r="76" spans="2:6" x14ac:dyDescent="0.2">
      <c r="B76" s="15"/>
      <c r="F76" s="15"/>
    </row>
    <row r="77" spans="2:6" x14ac:dyDescent="0.2">
      <c r="B77" s="15"/>
      <c r="F77" s="15"/>
    </row>
    <row r="78" spans="2:6" x14ac:dyDescent="0.2">
      <c r="B78" s="15"/>
      <c r="F78" s="15"/>
    </row>
    <row r="79" spans="2:6" x14ac:dyDescent="0.2">
      <c r="B79" s="15"/>
      <c r="F79" s="15"/>
    </row>
    <row r="80" spans="2:6" x14ac:dyDescent="0.2">
      <c r="B80" s="15"/>
      <c r="F80" s="15"/>
    </row>
    <row r="81" spans="2:6" x14ac:dyDescent="0.2">
      <c r="B81" s="15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</sheetData>
  <phoneticPr fontId="7" type="noConversion"/>
  <hyperlinks>
    <hyperlink ref="P15" r:id="rId1" display="http://www.konkoly.hu/cgi-bin/IBVS?5263"/>
    <hyperlink ref="P16" r:id="rId2" display="http://www.konkoly.hu/cgi-bin/IBVS?5263"/>
    <hyperlink ref="P17" r:id="rId3" display="http://www.konkoly.hu/cgi-bin/IBVS?5263"/>
    <hyperlink ref="P21" r:id="rId4" display="http://www.konkoly.hu/cgi-bin/IBVS?5287"/>
    <hyperlink ref="P36" r:id="rId5" display="http://vsolj.cetus-net.org/no42.pdf"/>
    <hyperlink ref="P37" r:id="rId6" display="http://vsolj.cetus-net.org/no42.pdf"/>
    <hyperlink ref="P23" r:id="rId7" display="http://www.konkoly.hu/cgi-bin/IBVS?5592"/>
    <hyperlink ref="P24" r:id="rId8" display="http://www.konkoly.hu/cgi-bin/IBVS?5592"/>
    <hyperlink ref="P38" r:id="rId9" display="http://vsolj.cetus-net.org/no44.pdf"/>
    <hyperlink ref="P39" r:id="rId10" display="http://vsolj.cetus-net.org/no44.pdf"/>
    <hyperlink ref="P25" r:id="rId11" display="http://www.bav-astro.de/sfs/BAVM_link.php?BAVMnr=173"/>
    <hyperlink ref="P26" r:id="rId12" display="http://www.bav-astro.de/sfs/BAVM_link.php?BAVMnr=173"/>
    <hyperlink ref="P40" r:id="rId13" display="http://www.bav-astro.de/sfs/BAVM_link.php?BAVMnr=203"/>
    <hyperlink ref="P27" r:id="rId14" display="http://www.bav-astro.de/sfs/BAVM_link.php?BAVMnr=209"/>
    <hyperlink ref="P28" r:id="rId15" display="http://www.bav-astro.de/sfs/BAVM_link.php?BAVMnr=234"/>
    <hyperlink ref="P29" r:id="rId16" display="http://www.bav-astro.de/sfs/BAVM_link.php?BAVMnr=234"/>
    <hyperlink ref="P30" r:id="rId17" display="http://www.konkoly.hu/cgi-bin/IBVS?5894"/>
    <hyperlink ref="P31" r:id="rId18" display="http://www.konkoly.hu/cgi-bin/IBVS?5945"/>
    <hyperlink ref="P32" r:id="rId19" display="http://www.konkoly.hu/cgi-bin/IBVS?5992"/>
    <hyperlink ref="P33" r:id="rId20" display="http://www.konkoly.hu/cgi-bin/IBVS?5992"/>
    <hyperlink ref="P34" r:id="rId21" display="http://www.konkoly.hu/cgi-bin/IBVS?6029"/>
    <hyperlink ref="P35" r:id="rId22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2024-01-30T02:15:37Z</dcterms:modified>
</cp:coreProperties>
</file>