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EE7D8712-C622-4349-9483-3A03C49D42DA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4" r:id="rId2"/>
    <sheet name="B" sheetId="2" r:id="rId3"/>
    <sheet name="C" sheetId="3" r:id="rId4"/>
  </sheets>
  <calcPr calcId="181029"/>
</workbook>
</file>

<file path=xl/calcChain.xml><?xml version="1.0" encoding="utf-8"?>
<calcChain xmlns="http://schemas.openxmlformats.org/spreadsheetml/2006/main">
  <c r="Q45" i="1" l="1"/>
  <c r="D9" i="1"/>
  <c r="C9" i="1"/>
  <c r="Q34" i="1"/>
  <c r="Q39" i="1"/>
  <c r="G28" i="4"/>
  <c r="C28" i="4"/>
  <c r="G27" i="4"/>
  <c r="C27" i="4"/>
  <c r="G26" i="4"/>
  <c r="C26" i="4"/>
  <c r="G25" i="4"/>
  <c r="C25" i="4"/>
  <c r="G24" i="4"/>
  <c r="C24" i="4"/>
  <c r="G30" i="4"/>
  <c r="C30" i="4"/>
  <c r="G23" i="4"/>
  <c r="C23" i="4"/>
  <c r="G22" i="4"/>
  <c r="C22" i="4"/>
  <c r="G21" i="4"/>
  <c r="C21" i="4"/>
  <c r="G20" i="4"/>
  <c r="C20" i="4"/>
  <c r="G29" i="4"/>
  <c r="C29" i="4"/>
  <c r="G19" i="4"/>
  <c r="C19" i="4"/>
  <c r="G18" i="4"/>
  <c r="C18" i="4"/>
  <c r="G17" i="4"/>
  <c r="C17" i="4"/>
  <c r="G16" i="4"/>
  <c r="C16" i="4"/>
  <c r="G15" i="4"/>
  <c r="C15" i="4"/>
  <c r="G14" i="4"/>
  <c r="C14" i="4"/>
  <c r="G13" i="4"/>
  <c r="C13" i="4"/>
  <c r="G12" i="4"/>
  <c r="C12" i="4"/>
  <c r="G11" i="4"/>
  <c r="C11" i="4"/>
  <c r="H28" i="4"/>
  <c r="B28" i="4"/>
  <c r="D28" i="4"/>
  <c r="A28" i="4"/>
  <c r="H27" i="4"/>
  <c r="B27" i="4"/>
  <c r="D27" i="4"/>
  <c r="A27" i="4"/>
  <c r="H26" i="4"/>
  <c r="B26" i="4"/>
  <c r="D26" i="4"/>
  <c r="A26" i="4"/>
  <c r="H25" i="4"/>
  <c r="B25" i="4"/>
  <c r="D25" i="4"/>
  <c r="A25" i="4"/>
  <c r="H24" i="4"/>
  <c r="B24" i="4"/>
  <c r="D24" i="4"/>
  <c r="A24" i="4"/>
  <c r="H30" i="4"/>
  <c r="B30" i="4"/>
  <c r="D30" i="4"/>
  <c r="A30" i="4"/>
  <c r="H23" i="4"/>
  <c r="B23" i="4"/>
  <c r="D23" i="4"/>
  <c r="A23" i="4"/>
  <c r="H22" i="4"/>
  <c r="B22" i="4"/>
  <c r="D22" i="4"/>
  <c r="A22" i="4"/>
  <c r="H21" i="4"/>
  <c r="B21" i="4"/>
  <c r="D21" i="4"/>
  <c r="A21" i="4"/>
  <c r="H20" i="4"/>
  <c r="B20" i="4"/>
  <c r="D20" i="4"/>
  <c r="A20" i="4"/>
  <c r="H29" i="4"/>
  <c r="B29" i="4"/>
  <c r="D29" i="4"/>
  <c r="A29" i="4"/>
  <c r="H19" i="4"/>
  <c r="B19" i="4"/>
  <c r="D19" i="4"/>
  <c r="A19" i="4"/>
  <c r="H18" i="4"/>
  <c r="B18" i="4"/>
  <c r="D18" i="4"/>
  <c r="A18" i="4"/>
  <c r="H17" i="4"/>
  <c r="B17" i="4"/>
  <c r="D17" i="4"/>
  <c r="A17" i="4"/>
  <c r="H16" i="4"/>
  <c r="B16" i="4"/>
  <c r="D16" i="4"/>
  <c r="A16" i="4"/>
  <c r="H15" i="4"/>
  <c r="B15" i="4"/>
  <c r="D15" i="4"/>
  <c r="A15" i="4"/>
  <c r="H14" i="4"/>
  <c r="B14" i="4"/>
  <c r="D14" i="4"/>
  <c r="A14" i="4"/>
  <c r="H13" i="4"/>
  <c r="B13" i="4"/>
  <c r="D13" i="4"/>
  <c r="A13" i="4"/>
  <c r="H12" i="4"/>
  <c r="B12" i="4"/>
  <c r="D12" i="4"/>
  <c r="A12" i="4"/>
  <c r="H11" i="4"/>
  <c r="B11" i="4"/>
  <c r="D11" i="4"/>
  <c r="A11" i="4"/>
  <c r="Q43" i="1"/>
  <c r="Q44" i="1"/>
  <c r="Q36" i="1"/>
  <c r="Q38" i="1"/>
  <c r="Q40" i="1"/>
  <c r="Q41" i="1"/>
  <c r="Q42" i="1"/>
  <c r="F16" i="1"/>
  <c r="C17" i="1"/>
  <c r="Q37" i="1"/>
  <c r="Q35" i="1"/>
  <c r="Q28" i="1"/>
  <c r="Q31" i="1"/>
  <c r="Q32" i="1"/>
  <c r="Q27" i="1"/>
  <c r="Q29" i="1"/>
  <c r="C15" i="3"/>
  <c r="C18" i="3"/>
  <c r="E21" i="3"/>
  <c r="F21" i="3"/>
  <c r="G21" i="3"/>
  <c r="Q21" i="3"/>
  <c r="E22" i="3"/>
  <c r="F22" i="3"/>
  <c r="G22" i="3"/>
  <c r="I22" i="3"/>
  <c r="Q22" i="3"/>
  <c r="E23" i="3"/>
  <c r="F23" i="3"/>
  <c r="G23" i="3"/>
  <c r="K23" i="3"/>
  <c r="Q23" i="3"/>
  <c r="E24" i="3"/>
  <c r="F24" i="3"/>
  <c r="G24" i="3"/>
  <c r="K24" i="3"/>
  <c r="Q24" i="3"/>
  <c r="E25" i="3"/>
  <c r="F25" i="3"/>
  <c r="G25" i="3"/>
  <c r="I25" i="3"/>
  <c r="Q25" i="3"/>
  <c r="E26" i="3"/>
  <c r="F26" i="3"/>
  <c r="G26" i="3"/>
  <c r="I26" i="3"/>
  <c r="Q26" i="3"/>
  <c r="E27" i="3"/>
  <c r="F27" i="3"/>
  <c r="G27" i="3"/>
  <c r="I27" i="3"/>
  <c r="Q27" i="3"/>
  <c r="E28" i="3"/>
  <c r="F28" i="3"/>
  <c r="G28" i="3"/>
  <c r="J28" i="3"/>
  <c r="Q28" i="3"/>
  <c r="F28" i="2"/>
  <c r="G28" i="2"/>
  <c r="J28" i="2"/>
  <c r="E22" i="2"/>
  <c r="F22" i="2"/>
  <c r="G22" i="2"/>
  <c r="E23" i="2"/>
  <c r="F23" i="2"/>
  <c r="G23" i="2"/>
  <c r="K23" i="2"/>
  <c r="E24" i="2"/>
  <c r="F24" i="2"/>
  <c r="G24" i="2"/>
  <c r="K24" i="2"/>
  <c r="E25" i="2"/>
  <c r="F25" i="2"/>
  <c r="G25" i="2"/>
  <c r="I25" i="2"/>
  <c r="E26" i="2"/>
  <c r="F26" i="2"/>
  <c r="G26" i="2"/>
  <c r="I26" i="2"/>
  <c r="E27" i="2"/>
  <c r="F27" i="2"/>
  <c r="G27" i="2"/>
  <c r="E28" i="2"/>
  <c r="C15" i="2"/>
  <c r="C18" i="2"/>
  <c r="E21" i="2"/>
  <c r="F21" i="2"/>
  <c r="G21" i="2"/>
  <c r="H21" i="2"/>
  <c r="Q21" i="2"/>
  <c r="Q22" i="2"/>
  <c r="Q23" i="2"/>
  <c r="Q24" i="2"/>
  <c r="Q25" i="2"/>
  <c r="Q26" i="2"/>
  <c r="I27" i="2"/>
  <c r="Q27" i="2"/>
  <c r="Q28" i="2"/>
  <c r="Q23" i="1"/>
  <c r="Q24" i="1"/>
  <c r="Q30" i="1"/>
  <c r="Q25" i="1"/>
  <c r="Q22" i="1"/>
  <c r="Q26" i="1"/>
  <c r="Q33" i="1"/>
  <c r="C7" i="1"/>
  <c r="E34" i="1"/>
  <c r="F34" i="1"/>
  <c r="C8" i="1"/>
  <c r="Q21" i="1"/>
  <c r="E26" i="4"/>
  <c r="C11" i="2"/>
  <c r="C12" i="2"/>
  <c r="C16" i="2"/>
  <c r="D18" i="2"/>
  <c r="I22" i="2"/>
  <c r="E21" i="4"/>
  <c r="E27" i="4"/>
  <c r="E28" i="4"/>
  <c r="C11" i="3"/>
  <c r="H21" i="3"/>
  <c r="C12" i="3"/>
  <c r="C16" i="3"/>
  <c r="D18" i="3"/>
  <c r="E22" i="4"/>
  <c r="E23" i="4"/>
  <c r="E29" i="4"/>
  <c r="E14" i="4"/>
  <c r="E25" i="4"/>
  <c r="G44" i="1"/>
  <c r="K44" i="1"/>
  <c r="E42" i="1"/>
  <c r="F42" i="1"/>
  <c r="E33" i="1"/>
  <c r="F33" i="1"/>
  <c r="G22" i="1"/>
  <c r="E29" i="1"/>
  <c r="F29" i="1"/>
  <c r="E24" i="1"/>
  <c r="F24" i="1"/>
  <c r="G24" i="1"/>
  <c r="J24" i="1"/>
  <c r="G41" i="1"/>
  <c r="J41" i="1"/>
  <c r="E38" i="1"/>
  <c r="F38" i="1"/>
  <c r="E30" i="1"/>
  <c r="F30" i="1"/>
  <c r="G39" i="1"/>
  <c r="K39" i="1"/>
  <c r="E44" i="1"/>
  <c r="F44" i="1"/>
  <c r="G36" i="1"/>
  <c r="J36" i="1"/>
  <c r="E35" i="1"/>
  <c r="F35" i="1"/>
  <c r="G35" i="1"/>
  <c r="J35" i="1"/>
  <c r="E22" i="1"/>
  <c r="F22" i="1"/>
  <c r="G43" i="1"/>
  <c r="K43" i="1"/>
  <c r="E41" i="1"/>
  <c r="F41" i="1"/>
  <c r="E32" i="1"/>
  <c r="F32" i="1"/>
  <c r="G32" i="1"/>
  <c r="K32" i="1"/>
  <c r="G21" i="1"/>
  <c r="H21" i="1"/>
  <c r="E39" i="1"/>
  <c r="F39" i="1"/>
  <c r="E23" i="1"/>
  <c r="F23" i="1"/>
  <c r="G23" i="1"/>
  <c r="J23" i="1"/>
  <c r="G40" i="1"/>
  <c r="K40" i="1"/>
  <c r="E36" i="1"/>
  <c r="F36" i="1"/>
  <c r="E26" i="1"/>
  <c r="F26" i="1"/>
  <c r="G26" i="1"/>
  <c r="K26" i="1"/>
  <c r="G27" i="1"/>
  <c r="I27" i="1"/>
  <c r="E43" i="1"/>
  <c r="F43" i="1"/>
  <c r="G37" i="1"/>
  <c r="K37" i="1"/>
  <c r="E28" i="1"/>
  <c r="F28" i="1"/>
  <c r="G28" i="1"/>
  <c r="J28" i="1"/>
  <c r="G25" i="1"/>
  <c r="K25" i="1"/>
  <c r="E21" i="1"/>
  <c r="F21" i="1"/>
  <c r="G34" i="1"/>
  <c r="K34" i="1"/>
  <c r="G45" i="1"/>
  <c r="K45" i="1"/>
  <c r="G42" i="1"/>
  <c r="J42" i="1"/>
  <c r="E40" i="1"/>
  <c r="F40" i="1"/>
  <c r="G33" i="1"/>
  <c r="K33" i="1"/>
  <c r="E31" i="1"/>
  <c r="F31" i="1"/>
  <c r="G31" i="1"/>
  <c r="K31" i="1"/>
  <c r="G29" i="1"/>
  <c r="N29" i="1"/>
  <c r="E45" i="1"/>
  <c r="F45" i="1"/>
  <c r="E27" i="1"/>
  <c r="F27" i="1"/>
  <c r="G38" i="1"/>
  <c r="J38" i="1"/>
  <c r="E37" i="1"/>
  <c r="F37" i="1"/>
  <c r="G30" i="1"/>
  <c r="J30" i="1"/>
  <c r="E25" i="1"/>
  <c r="F25" i="1"/>
  <c r="E30" i="4"/>
  <c r="E24" i="4"/>
  <c r="E16" i="4"/>
  <c r="O21" i="3"/>
  <c r="O25" i="3"/>
  <c r="O24" i="3"/>
  <c r="O28" i="3"/>
  <c r="O23" i="3"/>
  <c r="O27" i="3"/>
  <c r="O22" i="3"/>
  <c r="O26" i="3"/>
  <c r="E11" i="4"/>
  <c r="K22" i="1"/>
  <c r="E12" i="4"/>
  <c r="E19" i="4"/>
  <c r="E18" i="4"/>
  <c r="O23" i="2"/>
  <c r="O26" i="2"/>
  <c r="O21" i="2"/>
  <c r="O24" i="2"/>
  <c r="O27" i="2"/>
  <c r="O22" i="2"/>
  <c r="O25" i="2"/>
  <c r="O28" i="2"/>
  <c r="E13" i="4"/>
  <c r="E17" i="4"/>
  <c r="E15" i="4"/>
  <c r="E20" i="4"/>
  <c r="C12" i="1"/>
  <c r="C11" i="1"/>
  <c r="O30" i="1" l="1"/>
  <c r="O31" i="1"/>
  <c r="O24" i="1"/>
  <c r="O36" i="1"/>
  <c r="O22" i="1"/>
  <c r="O21" i="1"/>
  <c r="O43" i="1"/>
  <c r="O42" i="1"/>
  <c r="O44" i="1"/>
  <c r="O26" i="1"/>
  <c r="O45" i="1"/>
  <c r="O32" i="1"/>
  <c r="O34" i="1"/>
  <c r="C15" i="1"/>
  <c r="O38" i="1"/>
  <c r="O40" i="1"/>
  <c r="O39" i="1"/>
  <c r="O28" i="1"/>
  <c r="O29" i="1"/>
  <c r="O27" i="1"/>
  <c r="O37" i="1"/>
  <c r="O35" i="1"/>
  <c r="O25" i="1"/>
  <c r="O23" i="1"/>
  <c r="O41" i="1"/>
  <c r="O33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<sst xmlns="http://schemas.openxmlformats.org/spreadsheetml/2006/main" count="349" uniqueCount="163">
  <si>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</si>
  <si>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</si>
  <si>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</si>
  <si>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</si>
  <si>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</si>
  <si>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</si>
  <si>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</si>
  <si>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</si>
  <si>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</si>
  <si>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</si>
  <si>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</si>
  <si>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</si>
  <si>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</si>
  <si>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</si>
  <si>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</si>
  <si>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</si>
  <si>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</si>
  <si>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</si>
  <si>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</si>
  <si>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</si>
  <si>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</si>
  <si>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</si>
  <si>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</si>
  <si>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</si>
  <si>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</si>
  <si>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</si>
  <si>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</si>
  <si>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</si>
  <si>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</si>
  <si>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EQ Com</t>
  </si>
  <si>
    <t>Krajci, priv.comm.</t>
  </si>
  <si>
    <t>IBVS 5484</t>
  </si>
  <si>
    <t>I</t>
  </si>
  <si>
    <t>IBVS 5263</t>
  </si>
  <si>
    <t>IBVS 5287</t>
  </si>
  <si>
    <t>IBVS</t>
  </si>
  <si>
    <t>Krajci</t>
  </si>
  <si>
    <t>ROTSE</t>
  </si>
  <si>
    <t>NOT GOOD</t>
  </si>
  <si>
    <t>R.Diethelm BBS 125</t>
  </si>
  <si>
    <t xml:space="preserve">F.Agerer BAVM    </t>
  </si>
  <si>
    <t>IBVS 5583</t>
  </si>
  <si>
    <t>EB</t>
  </si>
  <si>
    <t>IBVS 5592</t>
  </si>
  <si>
    <t>IBVS 5643</t>
  </si>
  <si>
    <t># of data points:</t>
  </si>
  <si>
    <t>EQ Com / GSC 01453-00601</t>
  </si>
  <si>
    <t>IBVS 5731</t>
  </si>
  <si>
    <t>IBVS 5894</t>
  </si>
  <si>
    <t>II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</si>
  <si>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</si>
  <si>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</si>
  <si>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</si>
  <si>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</si>
  <si>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</si>
  <si>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</si>
  <si>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Add cycle</t>
  </si>
  <si>
    <t>Old Cycle</t>
  </si>
  <si>
    <t>IBVS 5918</t>
  </si>
  <si>
    <t>IBVS 5959</t>
  </si>
  <si>
    <t>IBVS 5992</t>
  </si>
  <si>
    <t>IBVS 6010</t>
  </si>
  <si>
    <t>IBVS 6029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</si>
  <si>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</si>
  <si>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</si>
  <si>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</si>
  <si>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</si>
  <si>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</si>
  <si>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</si>
  <si>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</si>
  <si>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</si>
  <si>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</si>
  <si>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</si>
  <si>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</si>
  <si>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2451272.3499 </t>
  </si>
  <si>
    <t> 03.04.1999 20:23 </t>
  </si>
  <si>
    <t> 0.0102 </t>
  </si>
  <si>
    <t>E </t>
  </si>
  <si>
    <t>?</t>
  </si>
  <si>
    <t> M.Zejda </t>
  </si>
  <si>
    <t>IBVS 5263 </t>
  </si>
  <si>
    <t>2451277.4220 </t>
  </si>
  <si>
    <t> 08.04.1999 22:07 </t>
  </si>
  <si>
    <t> 0.0162 </t>
  </si>
  <si>
    <t> J.Safar </t>
  </si>
  <si>
    <t>2451657.3984 </t>
  </si>
  <si>
    <t> 22.04.2000 21:33 </t>
  </si>
  <si>
    <t> 0.0322 </t>
  </si>
  <si>
    <t>IBVS 5287 </t>
  </si>
  <si>
    <t>2451974.416 </t>
  </si>
  <si>
    <t> 05.03.2001 21:59 </t>
  </si>
  <si>
    <t> 0.054 </t>
  </si>
  <si>
    <t> R.Diethelm </t>
  </si>
  <si>
    <t> BBS 125 </t>
  </si>
  <si>
    <t>2452694.5540 </t>
  </si>
  <si>
    <t> 24.02.2003 01:17 </t>
  </si>
  <si>
    <t> 0.0770 </t>
  </si>
  <si>
    <t>o</t>
  </si>
  <si>
    <t> Moschner&amp;Frank </t>
  </si>
  <si>
    <t>BAVM 172 </t>
  </si>
  <si>
    <t>2452704.5050 </t>
  </si>
  <si>
    <t> 06.03.2003 00:07 </t>
  </si>
  <si>
    <t> 0.0767 </t>
  </si>
  <si>
    <t> F.Agerer </t>
  </si>
  <si>
    <t>BAVM 158 </t>
  </si>
  <si>
    <t>2453028.5705 </t>
  </si>
  <si>
    <t> 24.01.2004 01:41 </t>
  </si>
  <si>
    <t> 0.0903 </t>
  </si>
  <si>
    <t>IBVS 5583 </t>
  </si>
  <si>
    <t>2453029.6558 </t>
  </si>
  <si>
    <t> 25.01.2004 03:44 </t>
  </si>
  <si>
    <t> 0.0900 </t>
  </si>
  <si>
    <t>2453153.2397 </t>
  </si>
  <si>
    <t> 27.05.2004 17:45 </t>
  </si>
  <si>
    <t> 0.0963 </t>
  </si>
  <si>
    <t> T.Krajci </t>
  </si>
  <si>
    <t>IBVS 5592 </t>
  </si>
  <si>
    <t>2453360.5992 </t>
  </si>
  <si>
    <t> 21.12.2004 02:22 </t>
  </si>
  <si>
    <t> 0.1060 </t>
  </si>
  <si>
    <t>BAVM 4-5 </t>
  </si>
  <si>
    <t>2453462.4654 </t>
  </si>
  <si>
    <t> 01.04.2005 23:10 </t>
  </si>
  <si>
    <t> 0.1066 </t>
  </si>
  <si>
    <t>C </t>
  </si>
  <si>
    <t> Moschner </t>
  </si>
  <si>
    <t>BAVM 178 </t>
  </si>
  <si>
    <t>2454830.5685 </t>
  </si>
  <si>
    <t> 30.12.2008 01:38 </t>
  </si>
  <si>
    <t> 0.1715 </t>
  </si>
  <si>
    <t> W.Moschner &amp; P.Frank </t>
  </si>
  <si>
    <t>BAVM 209 </t>
  </si>
  <si>
    <t>2454889.9151 </t>
  </si>
  <si>
    <t> 27.02.2009 09:57 </t>
  </si>
  <si>
    <t> 0.1719 </t>
  </si>
  <si>
    <t>IBVS 5894 </t>
  </si>
  <si>
    <t>2455305.3627 </t>
  </si>
  <si>
    <t> 18.04.2010 20:42 </t>
  </si>
  <si>
    <t> 0.1962 </t>
  </si>
  <si>
    <t>BAVM 214 </t>
  </si>
  <si>
    <t>2455615.4990 </t>
  </si>
  <si>
    <t> 22.02.2011 23:58 </t>
  </si>
  <si>
    <t> 0.2125 </t>
  </si>
  <si>
    <t>BAVM 225 </t>
  </si>
  <si>
    <t>2455622.9157 </t>
  </si>
  <si>
    <t> 02.03.2011 09:58 </t>
  </si>
  <si>
    <t> 0.2109 </t>
  </si>
  <si>
    <t>IBVS 5992 </t>
  </si>
  <si>
    <t>2455643.3639 </t>
  </si>
  <si>
    <t> 22.03.2011 20:44 </t>
  </si>
  <si>
    <t> 0.2136 </t>
  </si>
  <si>
    <t>BAVM 220 </t>
  </si>
  <si>
    <t>2455660.3743 </t>
  </si>
  <si>
    <t> 08.04.2011 20:58 </t>
  </si>
  <si>
    <t> 0.2163 </t>
  </si>
  <si>
    <t>2455987.8814 </t>
  </si>
  <si>
    <t> 01.03.2012 09:09 </t>
  </si>
  <si>
    <t> 0.2338 </t>
  </si>
  <si>
    <t>IBVS 6029 </t>
  </si>
  <si>
    <t>2456050.6711 </t>
  </si>
  <si>
    <t> 03.05.2012 04:06 </t>
  </si>
  <si>
    <t> 0.2395 </t>
  </si>
  <si>
    <t>OEJV 0179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</si>
</sst>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"/>
  </numFmts>
  <fonts count="38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 Unicode MS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27" fillId="0" borderId="0"/>
    <xf numFmtId="0" fontId="27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8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8" fillId="0" borderId="0" xfId="0" applyFont="1" applyAlignmen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9" fillId="0" borderId="0" xfId="0" applyFont="1" applyAlignment="1"/>
    <xf numFmtId="0" fontId="10" fillId="0" borderId="0" xfId="0" applyFont="1" applyAlignment="1"/>
    <xf numFmtId="176" fontId="0" fillId="0" borderId="0" xfId="0" applyNumberFormat="1" applyAlignment="1"/>
    <xf numFmtId="0" fontId="11" fillId="0" borderId="0" xfId="0" applyFont="1" applyAlignment="1"/>
    <xf numFmtId="0" fontId="12" fillId="0" borderId="0" xfId="0" applyFont="1" applyAlignment="1"/>
    <xf numFmtId="0" fontId="5" fillId="0" borderId="5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>
      <alignment vertical="top"/>
    </xf>
    <xf numFmtId="0" fontId="9" fillId="24" borderId="0" xfId="0" applyFont="1" applyFill="1" applyAlignment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NumberFormat="1" applyAlignment="1">
      <alignment horizontal="left"/>
    </xf>
    <xf numFmtId="0" fontId="14" fillId="0" borderId="0" xfId="0" applyFont="1">
      <alignment vertical="top"/>
    </xf>
    <xf numFmtId="0" fontId="15" fillId="0" borderId="0" xfId="0" applyFont="1">
      <alignment vertical="top"/>
    </xf>
    <xf numFmtId="0" fontId="4" fillId="0" borderId="0" xfId="0" applyFont="1">
      <alignment vertical="top"/>
    </xf>
    <xf numFmtId="0" fontId="13" fillId="0" borderId="0" xfId="0" applyFont="1">
      <alignment vertical="top"/>
    </xf>
    <xf numFmtId="0" fontId="12" fillId="0" borderId="0" xfId="0" applyFont="1">
      <alignment vertical="top"/>
    </xf>
    <xf numFmtId="0" fontId="6" fillId="0" borderId="0" xfId="0" applyFont="1">
      <alignment vertical="top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16" fillId="0" borderId="0" xfId="0" applyFont="1" applyAlignment="1">
      <alignment vertical="top"/>
    </xf>
    <xf numFmtId="0" fontId="15" fillId="0" borderId="0" xfId="0" applyFont="1" applyAlignment="1">
      <alignment horizontal="left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>
      <alignment vertical="top"/>
    </xf>
    <xf numFmtId="0" fontId="5" fillId="0" borderId="0" xfId="0" applyFont="1" applyAlignment="1">
      <alignment horizontal="center" vertical="center"/>
    </xf>
    <xf numFmtId="0" fontId="19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0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20" fillId="25" borderId="17" xfId="38" applyFill="1" applyBorder="1" applyAlignment="1" applyProtection="1">
      <alignment horizontal="right" vertical="top" wrapText="1"/>
    </xf>
    <xf numFmtId="0" fontId="21" fillId="0" borderId="0" xfId="0" applyFont="1" applyAlignme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0" fillId="0" borderId="0" xfId="0" applyNumberFormat="1" applyAlignment="1"/>
    <xf numFmtId="0" fontId="0" fillId="0" borderId="8" xfId="0" applyNumberFormat="1" applyBorder="1" applyAlignment="1"/>
    <xf numFmtId="0" fontId="15" fillId="0" borderId="0" xfId="0" applyNumberFormat="1" applyFont="1">
      <alignment vertical="top"/>
    </xf>
    <xf numFmtId="0" fontId="9" fillId="0" borderId="0" xfId="0" applyNumberFormat="1" applyFont="1" applyAlignment="1">
      <alignment horizontal="left" vertical="top"/>
    </xf>
    <xf numFmtId="0" fontId="0" fillId="0" borderId="10" xfId="0" applyNumberFormat="1" applyBorder="1" applyAlignment="1">
      <alignment horizontal="center"/>
    </xf>
    <xf numFmtId="0" fontId="9" fillId="0" borderId="0" xfId="0" applyNumberFormat="1" applyFont="1">
      <alignment vertical="top"/>
    </xf>
    <xf numFmtId="0" fontId="0" fillId="0" borderId="0" xfId="0" applyNumberFormat="1" applyAlignment="1">
      <alignment horizontal="center"/>
    </xf>
    <xf numFmtId="0" fontId="0" fillId="0" borderId="0" xfId="0" applyNumberFormat="1">
      <alignment vertical="top"/>
    </xf>
    <xf numFmtId="0" fontId="9" fillId="0" borderId="0" xfId="0" applyNumberFormat="1" applyFont="1" applyAlignment="1">
      <alignment horizontal="center"/>
    </xf>
    <xf numFmtId="0" fontId="12" fillId="0" borderId="0" xfId="0" applyNumberFormat="1" applyFont="1" applyAlignment="1">
      <alignment horizontal="center"/>
    </xf>
    <xf numFmtId="0" fontId="0" fillId="0" borderId="8" xfId="0" applyNumberFormat="1" applyBorder="1">
      <alignment vertical="top"/>
    </xf>
    <xf numFmtId="0" fontId="21" fillId="0" borderId="0" xfId="0" applyNumberFormat="1" applyFont="1" applyAlignment="1">
      <alignment horizontal="left"/>
    </xf>
    <xf numFmtId="0" fontId="0" fillId="0" borderId="0" xfId="0" applyNumberFormat="1" applyAlignment="1">
      <alignment horizontal="left" wrapText="1"/>
    </xf>
    <xf numFmtId="0" fontId="10" fillId="0" borderId="0" xfId="0" applyNumberFormat="1" applyFont="1" applyAlignment="1">
      <alignment horizontal="left" wrapText="1"/>
    </xf>
    <xf numFmtId="0" fontId="17" fillId="0" borderId="0" xfId="0" applyNumberFormat="1" applyFont="1" applyAlignment="1">
      <alignment horizontal="left"/>
    </xf>
    <xf numFmtId="0" fontId="10" fillId="0" borderId="0" xfId="0" applyNumberFormat="1" applyFont="1" applyAlignment="1">
      <alignment horizontal="left"/>
    </xf>
    <xf numFmtId="0" fontId="5" fillId="0" borderId="0" xfId="0" applyNumberFormat="1" applyFont="1" applyAlignment="1">
      <alignment horizontal="left" vertical="center"/>
    </xf>
    <xf numFmtId="0" fontId="12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NumberFormat="1" applyFont="1" applyAlignment="1">
      <alignment horizontal="left"/>
    </xf>
    <xf numFmtId="0" fontId="18" fillId="0" borderId="0" xfId="42" applyFont="1"/>
    <xf numFmtId="0" fontId="18" fillId="0" borderId="0" xfId="42" applyFont="1" applyAlignment="1">
      <alignment horizontal="center"/>
    </xf>
    <xf numFmtId="0" fontId="18" fillId="0" borderId="0" xfId="42" applyFont="1" applyAlignment="1">
      <alignment horizontal="left"/>
    </xf>
    <xf numFmtId="0" fontId="27" fillId="0" borderId="0" xfId="0" applyFont="1" applyFill="1" applyAlignment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EQ Com - O-C Diagr.</a:t>
            </a:r>
          </a:p>
        </c:rich>
      </c:tx>
      <c:layout>
        <c:manualLayout>
          <c:xMode val="edge"/>
          <c:yMode val="edge"/>
          <c:x val="0.33471117763172165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15718737610102"/>
          <c:y val="0.14769252958613219"/>
          <c:w val="0.77479417007740881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37491</c:v>
                </c:pt>
                <c:pt idx="2">
                  <c:v>37498</c:v>
                </c:pt>
                <c:pt idx="3">
                  <c:v>37498.5</c:v>
                </c:pt>
                <c:pt idx="4">
                  <c:v>37505</c:v>
                </c:pt>
                <c:pt idx="5">
                  <c:v>38555</c:v>
                </c:pt>
                <c:pt idx="6">
                  <c:v>39431</c:v>
                </c:pt>
                <c:pt idx="7">
                  <c:v>41421</c:v>
                </c:pt>
                <c:pt idx="8">
                  <c:v>41448.5</c:v>
                </c:pt>
                <c:pt idx="9">
                  <c:v>41448.5</c:v>
                </c:pt>
                <c:pt idx="10">
                  <c:v>42344</c:v>
                </c:pt>
                <c:pt idx="11">
                  <c:v>42347</c:v>
                </c:pt>
                <c:pt idx="12">
                  <c:v>42688.5</c:v>
                </c:pt>
                <c:pt idx="13">
                  <c:v>43261.5</c:v>
                </c:pt>
                <c:pt idx="14">
                  <c:v>43543</c:v>
                </c:pt>
                <c:pt idx="15">
                  <c:v>47323.5</c:v>
                </c:pt>
                <c:pt idx="16">
                  <c:v>47487.5</c:v>
                </c:pt>
                <c:pt idx="17">
                  <c:v>48635.5</c:v>
                </c:pt>
                <c:pt idx="18">
                  <c:v>49492.5</c:v>
                </c:pt>
                <c:pt idx="19">
                  <c:v>49513</c:v>
                </c:pt>
                <c:pt idx="20">
                  <c:v>49569.5</c:v>
                </c:pt>
                <c:pt idx="21">
                  <c:v>49616.5</c:v>
                </c:pt>
                <c:pt idx="22">
                  <c:v>50521.5</c:v>
                </c:pt>
                <c:pt idx="23">
                  <c:v>50695</c:v>
                </c:pt>
                <c:pt idx="24">
                  <c:v>54682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585-4FA6-95CB-71A3534A413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7.3000000000000001E-3</c:v>
                  </c:pt>
                  <c:pt idx="2">
                    <c:v>5.9999999999999995E-4</c:v>
                  </c:pt>
                  <c:pt idx="3">
                    <c:v>5.9999999999999995E-4</c:v>
                  </c:pt>
                  <c:pt idx="4">
                    <c:v>3.7000000000000002E-3</c:v>
                  </c:pt>
                  <c:pt idx="5">
                    <c:v>1.6999999999999999E-3</c:v>
                  </c:pt>
                  <c:pt idx="7">
                    <c:v>2.3999999999999998E-3</c:v>
                  </c:pt>
                  <c:pt idx="9">
                    <c:v>5.9999999999999995E-4</c:v>
                  </c:pt>
                  <c:pt idx="10">
                    <c:v>2.5999999999999999E-3</c:v>
                  </c:pt>
                  <c:pt idx="11">
                    <c:v>4.4000000000000003E-3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4.0000000000000002E-4</c:v>
                  </c:pt>
                  <c:pt idx="15">
                    <c:v>5.0000000000000001E-4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0</c:v>
                  </c:pt>
                  <c:pt idx="19">
                    <c:v>1.1999999999999999E-3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5.9999999999999995E-4</c:v>
                  </c:pt>
                  <c:pt idx="23">
                    <c:v>1.1999999999999999E-3</c:v>
                  </c:pt>
                  <c:pt idx="24">
                    <c:v>2.9999999999999997E-4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7.3000000000000001E-3</c:v>
                  </c:pt>
                  <c:pt idx="2">
                    <c:v>5.9999999999999995E-4</c:v>
                  </c:pt>
                  <c:pt idx="3">
                    <c:v>5.9999999999999995E-4</c:v>
                  </c:pt>
                  <c:pt idx="4">
                    <c:v>3.7000000000000002E-3</c:v>
                  </c:pt>
                  <c:pt idx="5">
                    <c:v>1.6999999999999999E-3</c:v>
                  </c:pt>
                  <c:pt idx="7">
                    <c:v>2.3999999999999998E-3</c:v>
                  </c:pt>
                  <c:pt idx="9">
                    <c:v>5.9999999999999995E-4</c:v>
                  </c:pt>
                  <c:pt idx="10">
                    <c:v>2.5999999999999999E-3</c:v>
                  </c:pt>
                  <c:pt idx="11">
                    <c:v>4.4000000000000003E-3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4.0000000000000002E-4</c:v>
                  </c:pt>
                  <c:pt idx="15">
                    <c:v>5.0000000000000001E-4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0</c:v>
                  </c:pt>
                  <c:pt idx="19">
                    <c:v>1.1999999999999999E-3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5.9999999999999995E-4</c:v>
                  </c:pt>
                  <c:pt idx="23">
                    <c:v>1.1999999999999999E-3</c:v>
                  </c:pt>
                  <c:pt idx="2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37491</c:v>
                </c:pt>
                <c:pt idx="2">
                  <c:v>37498</c:v>
                </c:pt>
                <c:pt idx="3">
                  <c:v>37498.5</c:v>
                </c:pt>
                <c:pt idx="4">
                  <c:v>37505</c:v>
                </c:pt>
                <c:pt idx="5">
                  <c:v>38555</c:v>
                </c:pt>
                <c:pt idx="6">
                  <c:v>39431</c:v>
                </c:pt>
                <c:pt idx="7">
                  <c:v>41421</c:v>
                </c:pt>
                <c:pt idx="8">
                  <c:v>41448.5</c:v>
                </c:pt>
                <c:pt idx="9">
                  <c:v>41448.5</c:v>
                </c:pt>
                <c:pt idx="10">
                  <c:v>42344</c:v>
                </c:pt>
                <c:pt idx="11">
                  <c:v>42347</c:v>
                </c:pt>
                <c:pt idx="12">
                  <c:v>42688.5</c:v>
                </c:pt>
                <c:pt idx="13">
                  <c:v>43261.5</c:v>
                </c:pt>
                <c:pt idx="14">
                  <c:v>43543</c:v>
                </c:pt>
                <c:pt idx="15">
                  <c:v>47323.5</c:v>
                </c:pt>
                <c:pt idx="16">
                  <c:v>47487.5</c:v>
                </c:pt>
                <c:pt idx="17">
                  <c:v>48635.5</c:v>
                </c:pt>
                <c:pt idx="18">
                  <c:v>49492.5</c:v>
                </c:pt>
                <c:pt idx="19">
                  <c:v>49513</c:v>
                </c:pt>
                <c:pt idx="20">
                  <c:v>49569.5</c:v>
                </c:pt>
                <c:pt idx="21">
                  <c:v>49616.5</c:v>
                </c:pt>
                <c:pt idx="22">
                  <c:v>50521.5</c:v>
                </c:pt>
                <c:pt idx="23">
                  <c:v>50695</c:v>
                </c:pt>
                <c:pt idx="24">
                  <c:v>54682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6">
                  <c:v>5.4322999996657018E-2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585-4FA6-95CB-71A3534A413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7.3000000000000001E-3</c:v>
                  </c:pt>
                  <c:pt idx="2">
                    <c:v>5.9999999999999995E-4</c:v>
                  </c:pt>
                  <c:pt idx="3">
                    <c:v>5.9999999999999995E-4</c:v>
                  </c:pt>
                  <c:pt idx="4">
                    <c:v>3.7000000000000002E-3</c:v>
                  </c:pt>
                  <c:pt idx="5">
                    <c:v>1.6999999999999999E-3</c:v>
                  </c:pt>
                  <c:pt idx="7">
                    <c:v>2.3999999999999998E-3</c:v>
                  </c:pt>
                  <c:pt idx="9">
                    <c:v>5.9999999999999995E-4</c:v>
                  </c:pt>
                  <c:pt idx="10">
                    <c:v>2.5999999999999999E-3</c:v>
                  </c:pt>
                  <c:pt idx="11">
                    <c:v>4.4000000000000003E-3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4.0000000000000002E-4</c:v>
                  </c:pt>
                  <c:pt idx="15">
                    <c:v>5.0000000000000001E-4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0</c:v>
                  </c:pt>
                  <c:pt idx="19">
                    <c:v>1.1999999999999999E-3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5.9999999999999995E-4</c:v>
                  </c:pt>
                  <c:pt idx="23">
                    <c:v>1.1999999999999999E-3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7.3000000000000001E-3</c:v>
                  </c:pt>
                  <c:pt idx="2">
                    <c:v>5.9999999999999995E-4</c:v>
                  </c:pt>
                  <c:pt idx="3">
                    <c:v>5.9999999999999995E-4</c:v>
                  </c:pt>
                  <c:pt idx="4">
                    <c:v>3.7000000000000002E-3</c:v>
                  </c:pt>
                  <c:pt idx="5">
                    <c:v>1.6999999999999999E-3</c:v>
                  </c:pt>
                  <c:pt idx="7">
                    <c:v>2.3999999999999998E-3</c:v>
                  </c:pt>
                  <c:pt idx="9">
                    <c:v>5.9999999999999995E-4</c:v>
                  </c:pt>
                  <c:pt idx="10">
                    <c:v>2.5999999999999999E-3</c:v>
                  </c:pt>
                  <c:pt idx="11">
                    <c:v>4.4000000000000003E-3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4.0000000000000002E-4</c:v>
                  </c:pt>
                  <c:pt idx="15">
                    <c:v>5.0000000000000001E-4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0</c:v>
                  </c:pt>
                  <c:pt idx="19">
                    <c:v>1.1999999999999999E-3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5.9999999999999995E-4</c:v>
                  </c:pt>
                  <c:pt idx="23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37491</c:v>
                </c:pt>
                <c:pt idx="2">
                  <c:v>37498</c:v>
                </c:pt>
                <c:pt idx="3">
                  <c:v>37498.5</c:v>
                </c:pt>
                <c:pt idx="4">
                  <c:v>37505</c:v>
                </c:pt>
                <c:pt idx="5">
                  <c:v>38555</c:v>
                </c:pt>
                <c:pt idx="6">
                  <c:v>39431</c:v>
                </c:pt>
                <c:pt idx="7">
                  <c:v>41421</c:v>
                </c:pt>
                <c:pt idx="8">
                  <c:v>41448.5</c:v>
                </c:pt>
                <c:pt idx="9">
                  <c:v>41448.5</c:v>
                </c:pt>
                <c:pt idx="10">
                  <c:v>42344</c:v>
                </c:pt>
                <c:pt idx="11">
                  <c:v>42347</c:v>
                </c:pt>
                <c:pt idx="12">
                  <c:v>42688.5</c:v>
                </c:pt>
                <c:pt idx="13">
                  <c:v>43261.5</c:v>
                </c:pt>
                <c:pt idx="14">
                  <c:v>43543</c:v>
                </c:pt>
                <c:pt idx="15">
                  <c:v>47323.5</c:v>
                </c:pt>
                <c:pt idx="16">
                  <c:v>47487.5</c:v>
                </c:pt>
                <c:pt idx="17">
                  <c:v>48635.5</c:v>
                </c:pt>
                <c:pt idx="18">
                  <c:v>49492.5</c:v>
                </c:pt>
                <c:pt idx="19">
                  <c:v>49513</c:v>
                </c:pt>
                <c:pt idx="20">
                  <c:v>49569.5</c:v>
                </c:pt>
                <c:pt idx="21">
                  <c:v>49616.5</c:v>
                </c:pt>
                <c:pt idx="22">
                  <c:v>50521.5</c:v>
                </c:pt>
                <c:pt idx="23">
                  <c:v>50695</c:v>
                </c:pt>
                <c:pt idx="24">
                  <c:v>54682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2">
                  <c:v>1.1233999997784849E-2</c:v>
                </c:pt>
                <c:pt idx="3">
                  <c:v>1.2900499998067971E-2</c:v>
                </c:pt>
                <c:pt idx="7">
                  <c:v>7.699299999512732E-2</c:v>
                </c:pt>
                <c:pt idx="9">
                  <c:v>7.6650499999232125E-2</c:v>
                </c:pt>
                <c:pt idx="14">
                  <c:v>0.10661899999831803</c:v>
                </c:pt>
                <c:pt idx="15">
                  <c:v>0.1715254999944591</c:v>
                </c:pt>
                <c:pt idx="17">
                  <c:v>0.19622149999486282</c:v>
                </c:pt>
                <c:pt idx="20">
                  <c:v>0.2136434999993071</c:v>
                </c:pt>
                <c:pt idx="21">
                  <c:v>0.2162945000018226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585-4FA6-95CB-71A3534A413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7.3000000000000001E-3</c:v>
                  </c:pt>
                  <c:pt idx="2">
                    <c:v>5.9999999999999995E-4</c:v>
                  </c:pt>
                  <c:pt idx="3">
                    <c:v>5.9999999999999995E-4</c:v>
                  </c:pt>
                  <c:pt idx="4">
                    <c:v>3.7000000000000002E-3</c:v>
                  </c:pt>
                  <c:pt idx="5">
                    <c:v>1.6999999999999999E-3</c:v>
                  </c:pt>
                  <c:pt idx="7">
                    <c:v>2.3999999999999998E-3</c:v>
                  </c:pt>
                  <c:pt idx="9">
                    <c:v>5.9999999999999995E-4</c:v>
                  </c:pt>
                  <c:pt idx="10">
                    <c:v>2.5999999999999999E-3</c:v>
                  </c:pt>
                  <c:pt idx="11">
                    <c:v>4.4000000000000003E-3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4.0000000000000002E-4</c:v>
                  </c:pt>
                  <c:pt idx="15">
                    <c:v>5.0000000000000001E-4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0</c:v>
                  </c:pt>
                  <c:pt idx="19">
                    <c:v>1.1999999999999999E-3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5.9999999999999995E-4</c:v>
                  </c:pt>
                  <c:pt idx="23">
                    <c:v>1.1999999999999999E-3</c:v>
                  </c:pt>
                  <c:pt idx="24">
                    <c:v>2.9999999999999997E-4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7.3000000000000001E-3</c:v>
                  </c:pt>
                  <c:pt idx="2">
                    <c:v>5.9999999999999995E-4</c:v>
                  </c:pt>
                  <c:pt idx="3">
                    <c:v>5.9999999999999995E-4</c:v>
                  </c:pt>
                  <c:pt idx="4">
                    <c:v>3.7000000000000002E-3</c:v>
                  </c:pt>
                  <c:pt idx="5">
                    <c:v>1.6999999999999999E-3</c:v>
                  </c:pt>
                  <c:pt idx="7">
                    <c:v>2.3999999999999998E-3</c:v>
                  </c:pt>
                  <c:pt idx="9">
                    <c:v>5.9999999999999995E-4</c:v>
                  </c:pt>
                  <c:pt idx="10">
                    <c:v>2.5999999999999999E-3</c:v>
                  </c:pt>
                  <c:pt idx="11">
                    <c:v>4.4000000000000003E-3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4.0000000000000002E-4</c:v>
                  </c:pt>
                  <c:pt idx="15">
                    <c:v>5.0000000000000001E-4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0</c:v>
                  </c:pt>
                  <c:pt idx="19">
                    <c:v>1.1999999999999999E-3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5.9999999999999995E-4</c:v>
                  </c:pt>
                  <c:pt idx="23">
                    <c:v>1.1999999999999999E-3</c:v>
                  </c:pt>
                  <c:pt idx="2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37491</c:v>
                </c:pt>
                <c:pt idx="2">
                  <c:v>37498</c:v>
                </c:pt>
                <c:pt idx="3">
                  <c:v>37498.5</c:v>
                </c:pt>
                <c:pt idx="4">
                  <c:v>37505</c:v>
                </c:pt>
                <c:pt idx="5">
                  <c:v>38555</c:v>
                </c:pt>
                <c:pt idx="6">
                  <c:v>39431</c:v>
                </c:pt>
                <c:pt idx="7">
                  <c:v>41421</c:v>
                </c:pt>
                <c:pt idx="8">
                  <c:v>41448.5</c:v>
                </c:pt>
                <c:pt idx="9">
                  <c:v>41448.5</c:v>
                </c:pt>
                <c:pt idx="10">
                  <c:v>42344</c:v>
                </c:pt>
                <c:pt idx="11">
                  <c:v>42347</c:v>
                </c:pt>
                <c:pt idx="12">
                  <c:v>42688.5</c:v>
                </c:pt>
                <c:pt idx="13">
                  <c:v>43261.5</c:v>
                </c:pt>
                <c:pt idx="14">
                  <c:v>43543</c:v>
                </c:pt>
                <c:pt idx="15">
                  <c:v>47323.5</c:v>
                </c:pt>
                <c:pt idx="16">
                  <c:v>47487.5</c:v>
                </c:pt>
                <c:pt idx="17">
                  <c:v>48635.5</c:v>
                </c:pt>
                <c:pt idx="18">
                  <c:v>49492.5</c:v>
                </c:pt>
                <c:pt idx="19">
                  <c:v>49513</c:v>
                </c:pt>
                <c:pt idx="20">
                  <c:v>49569.5</c:v>
                </c:pt>
                <c:pt idx="21">
                  <c:v>49616.5</c:v>
                </c:pt>
                <c:pt idx="22">
                  <c:v>50521.5</c:v>
                </c:pt>
                <c:pt idx="23">
                  <c:v>50695</c:v>
                </c:pt>
                <c:pt idx="24">
                  <c:v>54682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1">
                  <c:v>1.020299999800045E-2</c:v>
                </c:pt>
                <c:pt idx="4">
                  <c:v>1.616499999363441E-2</c:v>
                </c:pt>
                <c:pt idx="5">
                  <c:v>3.2214999991992954E-2</c:v>
                </c:pt>
                <c:pt idx="10">
                  <c:v>9.0252000001783017E-2</c:v>
                </c:pt>
                <c:pt idx="11">
                  <c:v>8.9950999994471204E-2</c:v>
                </c:pt>
                <c:pt idx="12">
                  <c:v>9.6270499998354353E-2</c:v>
                </c:pt>
                <c:pt idx="13">
                  <c:v>0.10597949999646517</c:v>
                </c:pt>
                <c:pt idx="16">
                  <c:v>0.17193749999569263</c:v>
                </c:pt>
                <c:pt idx="18">
                  <c:v>0.21250250000593951</c:v>
                </c:pt>
                <c:pt idx="19">
                  <c:v>0.21092899999348447</c:v>
                </c:pt>
                <c:pt idx="22">
                  <c:v>0.23375949999899603</c:v>
                </c:pt>
                <c:pt idx="23">
                  <c:v>0.23953499999333872</c:v>
                </c:pt>
                <c:pt idx="24">
                  <c:v>0.30426599999191239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585-4FA6-95CB-71A3534A413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7.3000000000000001E-3</c:v>
                  </c:pt>
                  <c:pt idx="2">
                    <c:v>5.9999999999999995E-4</c:v>
                  </c:pt>
                  <c:pt idx="3">
                    <c:v>5.9999999999999995E-4</c:v>
                  </c:pt>
                  <c:pt idx="4">
                    <c:v>3.7000000000000002E-3</c:v>
                  </c:pt>
                  <c:pt idx="5">
                    <c:v>1.6999999999999999E-3</c:v>
                  </c:pt>
                  <c:pt idx="7">
                    <c:v>2.3999999999999998E-3</c:v>
                  </c:pt>
                  <c:pt idx="9">
                    <c:v>5.9999999999999995E-4</c:v>
                  </c:pt>
                  <c:pt idx="10">
                    <c:v>2.5999999999999999E-3</c:v>
                  </c:pt>
                  <c:pt idx="11">
                    <c:v>4.4000000000000003E-3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4.0000000000000002E-4</c:v>
                  </c:pt>
                  <c:pt idx="15">
                    <c:v>5.0000000000000001E-4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0</c:v>
                  </c:pt>
                  <c:pt idx="19">
                    <c:v>1.1999999999999999E-3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5.9999999999999995E-4</c:v>
                  </c:pt>
                  <c:pt idx="23">
                    <c:v>1.1999999999999999E-3</c:v>
                  </c:pt>
                  <c:pt idx="24">
                    <c:v>2.9999999999999997E-4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7.3000000000000001E-3</c:v>
                  </c:pt>
                  <c:pt idx="2">
                    <c:v>5.9999999999999995E-4</c:v>
                  </c:pt>
                  <c:pt idx="3">
                    <c:v>5.9999999999999995E-4</c:v>
                  </c:pt>
                  <c:pt idx="4">
                    <c:v>3.7000000000000002E-3</c:v>
                  </c:pt>
                  <c:pt idx="5">
                    <c:v>1.6999999999999999E-3</c:v>
                  </c:pt>
                  <c:pt idx="7">
                    <c:v>2.3999999999999998E-3</c:v>
                  </c:pt>
                  <c:pt idx="9">
                    <c:v>5.9999999999999995E-4</c:v>
                  </c:pt>
                  <c:pt idx="10">
                    <c:v>2.5999999999999999E-3</c:v>
                  </c:pt>
                  <c:pt idx="11">
                    <c:v>4.4000000000000003E-3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4.0000000000000002E-4</c:v>
                  </c:pt>
                  <c:pt idx="15">
                    <c:v>5.0000000000000001E-4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0</c:v>
                  </c:pt>
                  <c:pt idx="19">
                    <c:v>1.1999999999999999E-3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5.9999999999999995E-4</c:v>
                  </c:pt>
                  <c:pt idx="23">
                    <c:v>1.1999999999999999E-3</c:v>
                  </c:pt>
                  <c:pt idx="2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37491</c:v>
                </c:pt>
                <c:pt idx="2">
                  <c:v>37498</c:v>
                </c:pt>
                <c:pt idx="3">
                  <c:v>37498.5</c:v>
                </c:pt>
                <c:pt idx="4">
                  <c:v>37505</c:v>
                </c:pt>
                <c:pt idx="5">
                  <c:v>38555</c:v>
                </c:pt>
                <c:pt idx="6">
                  <c:v>39431</c:v>
                </c:pt>
                <c:pt idx="7">
                  <c:v>41421</c:v>
                </c:pt>
                <c:pt idx="8">
                  <c:v>41448.5</c:v>
                </c:pt>
                <c:pt idx="9">
                  <c:v>41448.5</c:v>
                </c:pt>
                <c:pt idx="10">
                  <c:v>42344</c:v>
                </c:pt>
                <c:pt idx="11">
                  <c:v>42347</c:v>
                </c:pt>
                <c:pt idx="12">
                  <c:v>42688.5</c:v>
                </c:pt>
                <c:pt idx="13">
                  <c:v>43261.5</c:v>
                </c:pt>
                <c:pt idx="14">
                  <c:v>43543</c:v>
                </c:pt>
                <c:pt idx="15">
                  <c:v>47323.5</c:v>
                </c:pt>
                <c:pt idx="16">
                  <c:v>47487.5</c:v>
                </c:pt>
                <c:pt idx="17">
                  <c:v>48635.5</c:v>
                </c:pt>
                <c:pt idx="18">
                  <c:v>49492.5</c:v>
                </c:pt>
                <c:pt idx="19">
                  <c:v>49513</c:v>
                </c:pt>
                <c:pt idx="20">
                  <c:v>49569.5</c:v>
                </c:pt>
                <c:pt idx="21">
                  <c:v>49616.5</c:v>
                </c:pt>
                <c:pt idx="22">
                  <c:v>50521.5</c:v>
                </c:pt>
                <c:pt idx="23">
                  <c:v>50695</c:v>
                </c:pt>
                <c:pt idx="24">
                  <c:v>54682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585-4FA6-95CB-71A3534A413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7.3000000000000001E-3</c:v>
                  </c:pt>
                  <c:pt idx="2">
                    <c:v>5.9999999999999995E-4</c:v>
                  </c:pt>
                  <c:pt idx="3">
                    <c:v>5.9999999999999995E-4</c:v>
                  </c:pt>
                  <c:pt idx="4">
                    <c:v>3.7000000000000002E-3</c:v>
                  </c:pt>
                  <c:pt idx="5">
                    <c:v>1.6999999999999999E-3</c:v>
                  </c:pt>
                  <c:pt idx="7">
                    <c:v>2.3999999999999998E-3</c:v>
                  </c:pt>
                  <c:pt idx="9">
                    <c:v>5.9999999999999995E-4</c:v>
                  </c:pt>
                  <c:pt idx="10">
                    <c:v>2.5999999999999999E-3</c:v>
                  </c:pt>
                  <c:pt idx="11">
                    <c:v>4.4000000000000003E-3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4.0000000000000002E-4</c:v>
                  </c:pt>
                  <c:pt idx="15">
                    <c:v>5.0000000000000001E-4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0</c:v>
                  </c:pt>
                  <c:pt idx="19">
                    <c:v>1.1999999999999999E-3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5.9999999999999995E-4</c:v>
                  </c:pt>
                  <c:pt idx="23">
                    <c:v>1.1999999999999999E-3</c:v>
                  </c:pt>
                  <c:pt idx="24">
                    <c:v>2.9999999999999997E-4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7.3000000000000001E-3</c:v>
                  </c:pt>
                  <c:pt idx="2">
                    <c:v>5.9999999999999995E-4</c:v>
                  </c:pt>
                  <c:pt idx="3">
                    <c:v>5.9999999999999995E-4</c:v>
                  </c:pt>
                  <c:pt idx="4">
                    <c:v>3.7000000000000002E-3</c:v>
                  </c:pt>
                  <c:pt idx="5">
                    <c:v>1.6999999999999999E-3</c:v>
                  </c:pt>
                  <c:pt idx="7">
                    <c:v>2.3999999999999998E-3</c:v>
                  </c:pt>
                  <c:pt idx="9">
                    <c:v>5.9999999999999995E-4</c:v>
                  </c:pt>
                  <c:pt idx="10">
                    <c:v>2.5999999999999999E-3</c:v>
                  </c:pt>
                  <c:pt idx="11">
                    <c:v>4.4000000000000003E-3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4.0000000000000002E-4</c:v>
                  </c:pt>
                  <c:pt idx="15">
                    <c:v>5.0000000000000001E-4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0</c:v>
                  </c:pt>
                  <c:pt idx="19">
                    <c:v>1.1999999999999999E-3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5.9999999999999995E-4</c:v>
                  </c:pt>
                  <c:pt idx="23">
                    <c:v>1.1999999999999999E-3</c:v>
                  </c:pt>
                  <c:pt idx="2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37491</c:v>
                </c:pt>
                <c:pt idx="2">
                  <c:v>37498</c:v>
                </c:pt>
                <c:pt idx="3">
                  <c:v>37498.5</c:v>
                </c:pt>
                <c:pt idx="4">
                  <c:v>37505</c:v>
                </c:pt>
                <c:pt idx="5">
                  <c:v>38555</c:v>
                </c:pt>
                <c:pt idx="6">
                  <c:v>39431</c:v>
                </c:pt>
                <c:pt idx="7">
                  <c:v>41421</c:v>
                </c:pt>
                <c:pt idx="8">
                  <c:v>41448.5</c:v>
                </c:pt>
                <c:pt idx="9">
                  <c:v>41448.5</c:v>
                </c:pt>
                <c:pt idx="10">
                  <c:v>42344</c:v>
                </c:pt>
                <c:pt idx="11">
                  <c:v>42347</c:v>
                </c:pt>
                <c:pt idx="12">
                  <c:v>42688.5</c:v>
                </c:pt>
                <c:pt idx="13">
                  <c:v>43261.5</c:v>
                </c:pt>
                <c:pt idx="14">
                  <c:v>43543</c:v>
                </c:pt>
                <c:pt idx="15">
                  <c:v>47323.5</c:v>
                </c:pt>
                <c:pt idx="16">
                  <c:v>47487.5</c:v>
                </c:pt>
                <c:pt idx="17">
                  <c:v>48635.5</c:v>
                </c:pt>
                <c:pt idx="18">
                  <c:v>49492.5</c:v>
                </c:pt>
                <c:pt idx="19">
                  <c:v>49513</c:v>
                </c:pt>
                <c:pt idx="20">
                  <c:v>49569.5</c:v>
                </c:pt>
                <c:pt idx="21">
                  <c:v>49616.5</c:v>
                </c:pt>
                <c:pt idx="22">
                  <c:v>50521.5</c:v>
                </c:pt>
                <c:pt idx="23">
                  <c:v>50695</c:v>
                </c:pt>
                <c:pt idx="24">
                  <c:v>54682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585-4FA6-95CB-71A3534A413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7.3000000000000001E-3</c:v>
                  </c:pt>
                  <c:pt idx="2">
                    <c:v>5.9999999999999995E-4</c:v>
                  </c:pt>
                  <c:pt idx="3">
                    <c:v>5.9999999999999995E-4</c:v>
                  </c:pt>
                  <c:pt idx="4">
                    <c:v>3.7000000000000002E-3</c:v>
                  </c:pt>
                  <c:pt idx="5">
                    <c:v>1.6999999999999999E-3</c:v>
                  </c:pt>
                  <c:pt idx="7">
                    <c:v>2.3999999999999998E-3</c:v>
                  </c:pt>
                  <c:pt idx="9">
                    <c:v>5.9999999999999995E-4</c:v>
                  </c:pt>
                  <c:pt idx="10">
                    <c:v>2.5999999999999999E-3</c:v>
                  </c:pt>
                  <c:pt idx="11">
                    <c:v>4.4000000000000003E-3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4.0000000000000002E-4</c:v>
                  </c:pt>
                  <c:pt idx="15">
                    <c:v>5.0000000000000001E-4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0</c:v>
                  </c:pt>
                  <c:pt idx="19">
                    <c:v>1.1999999999999999E-3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5.9999999999999995E-4</c:v>
                  </c:pt>
                  <c:pt idx="23">
                    <c:v>1.1999999999999999E-3</c:v>
                  </c:pt>
                  <c:pt idx="24">
                    <c:v>2.9999999999999997E-4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7.3000000000000001E-3</c:v>
                  </c:pt>
                  <c:pt idx="2">
                    <c:v>5.9999999999999995E-4</c:v>
                  </c:pt>
                  <c:pt idx="3">
                    <c:v>5.9999999999999995E-4</c:v>
                  </c:pt>
                  <c:pt idx="4">
                    <c:v>3.7000000000000002E-3</c:v>
                  </c:pt>
                  <c:pt idx="5">
                    <c:v>1.6999999999999999E-3</c:v>
                  </c:pt>
                  <c:pt idx="7">
                    <c:v>2.3999999999999998E-3</c:v>
                  </c:pt>
                  <c:pt idx="9">
                    <c:v>5.9999999999999995E-4</c:v>
                  </c:pt>
                  <c:pt idx="10">
                    <c:v>2.5999999999999999E-3</c:v>
                  </c:pt>
                  <c:pt idx="11">
                    <c:v>4.4000000000000003E-3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4.0000000000000002E-4</c:v>
                  </c:pt>
                  <c:pt idx="15">
                    <c:v>5.0000000000000001E-4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0</c:v>
                  </c:pt>
                  <c:pt idx="19">
                    <c:v>1.1999999999999999E-3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5.9999999999999995E-4</c:v>
                  </c:pt>
                  <c:pt idx="23">
                    <c:v>1.1999999999999999E-3</c:v>
                  </c:pt>
                  <c:pt idx="2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37491</c:v>
                </c:pt>
                <c:pt idx="2">
                  <c:v>37498</c:v>
                </c:pt>
                <c:pt idx="3">
                  <c:v>37498.5</c:v>
                </c:pt>
                <c:pt idx="4">
                  <c:v>37505</c:v>
                </c:pt>
                <c:pt idx="5">
                  <c:v>38555</c:v>
                </c:pt>
                <c:pt idx="6">
                  <c:v>39431</c:v>
                </c:pt>
                <c:pt idx="7">
                  <c:v>41421</c:v>
                </c:pt>
                <c:pt idx="8">
                  <c:v>41448.5</c:v>
                </c:pt>
                <c:pt idx="9">
                  <c:v>41448.5</c:v>
                </c:pt>
                <c:pt idx="10">
                  <c:v>42344</c:v>
                </c:pt>
                <c:pt idx="11">
                  <c:v>42347</c:v>
                </c:pt>
                <c:pt idx="12">
                  <c:v>42688.5</c:v>
                </c:pt>
                <c:pt idx="13">
                  <c:v>43261.5</c:v>
                </c:pt>
                <c:pt idx="14">
                  <c:v>43543</c:v>
                </c:pt>
                <c:pt idx="15">
                  <c:v>47323.5</c:v>
                </c:pt>
                <c:pt idx="16">
                  <c:v>47487.5</c:v>
                </c:pt>
                <c:pt idx="17">
                  <c:v>48635.5</c:v>
                </c:pt>
                <c:pt idx="18">
                  <c:v>49492.5</c:v>
                </c:pt>
                <c:pt idx="19">
                  <c:v>49513</c:v>
                </c:pt>
                <c:pt idx="20">
                  <c:v>49569.5</c:v>
                </c:pt>
                <c:pt idx="21">
                  <c:v>49616.5</c:v>
                </c:pt>
                <c:pt idx="22">
                  <c:v>50521.5</c:v>
                </c:pt>
                <c:pt idx="23">
                  <c:v>50695</c:v>
                </c:pt>
                <c:pt idx="24">
                  <c:v>54682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  <c:pt idx="8">
                  <c:v>7.6650499999232125E-2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585-4FA6-95CB-71A3534A413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37491</c:v>
                </c:pt>
                <c:pt idx="2">
                  <c:v>37498</c:v>
                </c:pt>
                <c:pt idx="3">
                  <c:v>37498.5</c:v>
                </c:pt>
                <c:pt idx="4">
                  <c:v>37505</c:v>
                </c:pt>
                <c:pt idx="5">
                  <c:v>38555</c:v>
                </c:pt>
                <c:pt idx="6">
                  <c:v>39431</c:v>
                </c:pt>
                <c:pt idx="7">
                  <c:v>41421</c:v>
                </c:pt>
                <c:pt idx="8">
                  <c:v>41448.5</c:v>
                </c:pt>
                <c:pt idx="9">
                  <c:v>41448.5</c:v>
                </c:pt>
                <c:pt idx="10">
                  <c:v>42344</c:v>
                </c:pt>
                <c:pt idx="11">
                  <c:v>42347</c:v>
                </c:pt>
                <c:pt idx="12">
                  <c:v>42688.5</c:v>
                </c:pt>
                <c:pt idx="13">
                  <c:v>43261.5</c:v>
                </c:pt>
                <c:pt idx="14">
                  <c:v>43543</c:v>
                </c:pt>
                <c:pt idx="15">
                  <c:v>47323.5</c:v>
                </c:pt>
                <c:pt idx="16">
                  <c:v>47487.5</c:v>
                </c:pt>
                <c:pt idx="17">
                  <c:v>48635.5</c:v>
                </c:pt>
                <c:pt idx="18">
                  <c:v>49492.5</c:v>
                </c:pt>
                <c:pt idx="19">
                  <c:v>49513</c:v>
                </c:pt>
                <c:pt idx="20">
                  <c:v>49569.5</c:v>
                </c:pt>
                <c:pt idx="21">
                  <c:v>49616.5</c:v>
                </c:pt>
                <c:pt idx="22">
                  <c:v>50521.5</c:v>
                </c:pt>
                <c:pt idx="23">
                  <c:v>50695</c:v>
                </c:pt>
                <c:pt idx="24">
                  <c:v>54682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-0.61692149256476825</c:v>
                </c:pt>
                <c:pt idx="1">
                  <c:v>1.1435133855893453E-2</c:v>
                </c:pt>
                <c:pt idx="2">
                  <c:v>1.1552455249959848E-2</c:v>
                </c:pt>
                <c:pt idx="3">
                  <c:v>1.1560835349536114E-2</c:v>
                </c:pt>
                <c:pt idx="4">
                  <c:v>1.1669776644026353E-2</c:v>
                </c:pt>
                <c:pt idx="5">
                  <c:v>2.9267985753991255E-2</c:v>
                </c:pt>
                <c:pt idx="6">
                  <c:v>4.3949920211447724E-2</c:v>
                </c:pt>
                <c:pt idx="7">
                  <c:v>7.7302716524619286E-2</c:v>
                </c:pt>
                <c:pt idx="8">
                  <c:v>7.7763622001308819E-2</c:v>
                </c:pt>
                <c:pt idx="9">
                  <c:v>7.7763622001308819E-2</c:v>
                </c:pt>
                <c:pt idx="10">
                  <c:v>9.2772380342236116E-2</c:v>
                </c:pt>
                <c:pt idx="11">
                  <c:v>9.2822660939693158E-2</c:v>
                </c:pt>
                <c:pt idx="12">
                  <c:v>9.8546268950219784E-2</c:v>
                </c:pt>
                <c:pt idx="13">
                  <c:v>0.10814986306451491</c:v>
                </c:pt>
                <c:pt idx="14">
                  <c:v>0.1128678591259008</c:v>
                </c:pt>
                <c:pt idx="15">
                  <c:v>0.1762297920213507</c:v>
                </c:pt>
                <c:pt idx="16">
                  <c:v>0.17897846468233569</c:v>
                </c:pt>
                <c:pt idx="17">
                  <c:v>0.19821917330923067</c:v>
                </c:pt>
                <c:pt idx="18">
                  <c:v>0.21258266398279246</c:v>
                </c:pt>
                <c:pt idx="19">
                  <c:v>0.2129262480654156</c:v>
                </c:pt>
                <c:pt idx="20">
                  <c:v>0.21387319931752324</c:v>
                </c:pt>
                <c:pt idx="21">
                  <c:v>0.2146609286776836</c:v>
                </c:pt>
                <c:pt idx="22">
                  <c:v>0.22982890891055807</c:v>
                </c:pt>
                <c:pt idx="23">
                  <c:v>0.23273680346349046</c:v>
                </c:pt>
                <c:pt idx="24">
                  <c:v>0.29955971748390009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585-4FA6-95CB-71A3534A4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0411040"/>
        <c:axId val="1"/>
      </c:scatterChart>
      <c:valAx>
        <c:axId val="59041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5954751523828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041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39671590637947"/>
          <c:y val="0.92000129214617399"/>
          <c:w val="0.86363723129650116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EQ Com - O-C Diagr.</a:t>
            </a:r>
          </a:p>
        </c:rich>
      </c:tx>
      <c:layout>
        <c:manualLayout>
          <c:xMode val="edge"/>
          <c:yMode val="edge"/>
          <c:x val="0.36410310249680328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00879241585271"/>
          <c:y val="0.14723926380368099"/>
          <c:w val="0.80000133547231478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37491</c:v>
                </c:pt>
                <c:pt idx="2">
                  <c:v>37498</c:v>
                </c:pt>
                <c:pt idx="3">
                  <c:v>37498.5</c:v>
                </c:pt>
                <c:pt idx="4">
                  <c:v>37505</c:v>
                </c:pt>
                <c:pt idx="5">
                  <c:v>38555</c:v>
                </c:pt>
                <c:pt idx="6">
                  <c:v>39431</c:v>
                </c:pt>
                <c:pt idx="7">
                  <c:v>41421</c:v>
                </c:pt>
                <c:pt idx="8">
                  <c:v>41448.5</c:v>
                </c:pt>
                <c:pt idx="9">
                  <c:v>41448.5</c:v>
                </c:pt>
                <c:pt idx="10">
                  <c:v>42344</c:v>
                </c:pt>
                <c:pt idx="11">
                  <c:v>42347</c:v>
                </c:pt>
                <c:pt idx="12">
                  <c:v>42688.5</c:v>
                </c:pt>
                <c:pt idx="13">
                  <c:v>43261.5</c:v>
                </c:pt>
                <c:pt idx="14">
                  <c:v>43543</c:v>
                </c:pt>
                <c:pt idx="15">
                  <c:v>47323.5</c:v>
                </c:pt>
                <c:pt idx="16">
                  <c:v>47487.5</c:v>
                </c:pt>
                <c:pt idx="17">
                  <c:v>48635.5</c:v>
                </c:pt>
                <c:pt idx="18">
                  <c:v>49492.5</c:v>
                </c:pt>
                <c:pt idx="19">
                  <c:v>49513</c:v>
                </c:pt>
                <c:pt idx="20">
                  <c:v>49569.5</c:v>
                </c:pt>
                <c:pt idx="21">
                  <c:v>49616.5</c:v>
                </c:pt>
                <c:pt idx="22">
                  <c:v>50521.5</c:v>
                </c:pt>
                <c:pt idx="23">
                  <c:v>50695</c:v>
                </c:pt>
                <c:pt idx="24">
                  <c:v>54682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CB-4E7C-A5C4-C26E0626C7C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7.3000000000000001E-3</c:v>
                  </c:pt>
                  <c:pt idx="2">
                    <c:v>5.9999999999999995E-4</c:v>
                  </c:pt>
                  <c:pt idx="3">
                    <c:v>5.9999999999999995E-4</c:v>
                  </c:pt>
                  <c:pt idx="4">
                    <c:v>3.7000000000000002E-3</c:v>
                  </c:pt>
                  <c:pt idx="5">
                    <c:v>1.6999999999999999E-3</c:v>
                  </c:pt>
                  <c:pt idx="7">
                    <c:v>2.3999999999999998E-3</c:v>
                  </c:pt>
                  <c:pt idx="9">
                    <c:v>5.9999999999999995E-4</c:v>
                  </c:pt>
                  <c:pt idx="10">
                    <c:v>2.5999999999999999E-3</c:v>
                  </c:pt>
                  <c:pt idx="11">
                    <c:v>4.4000000000000003E-3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4.0000000000000002E-4</c:v>
                  </c:pt>
                  <c:pt idx="15">
                    <c:v>5.0000000000000001E-4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0</c:v>
                  </c:pt>
                  <c:pt idx="19">
                    <c:v>1.1999999999999999E-3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5.9999999999999995E-4</c:v>
                  </c:pt>
                  <c:pt idx="23">
                    <c:v>1.1999999999999999E-3</c:v>
                  </c:pt>
                  <c:pt idx="24">
                    <c:v>2.9999999999999997E-4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7.3000000000000001E-3</c:v>
                  </c:pt>
                  <c:pt idx="2">
                    <c:v>5.9999999999999995E-4</c:v>
                  </c:pt>
                  <c:pt idx="3">
                    <c:v>5.9999999999999995E-4</c:v>
                  </c:pt>
                  <c:pt idx="4">
                    <c:v>3.7000000000000002E-3</c:v>
                  </c:pt>
                  <c:pt idx="5">
                    <c:v>1.6999999999999999E-3</c:v>
                  </c:pt>
                  <c:pt idx="7">
                    <c:v>2.3999999999999998E-3</c:v>
                  </c:pt>
                  <c:pt idx="9">
                    <c:v>5.9999999999999995E-4</c:v>
                  </c:pt>
                  <c:pt idx="10">
                    <c:v>2.5999999999999999E-3</c:v>
                  </c:pt>
                  <c:pt idx="11">
                    <c:v>4.4000000000000003E-3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4.0000000000000002E-4</c:v>
                  </c:pt>
                  <c:pt idx="15">
                    <c:v>5.0000000000000001E-4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0</c:v>
                  </c:pt>
                  <c:pt idx="19">
                    <c:v>1.1999999999999999E-3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5.9999999999999995E-4</c:v>
                  </c:pt>
                  <c:pt idx="23">
                    <c:v>1.1999999999999999E-3</c:v>
                  </c:pt>
                  <c:pt idx="2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37491</c:v>
                </c:pt>
                <c:pt idx="2">
                  <c:v>37498</c:v>
                </c:pt>
                <c:pt idx="3">
                  <c:v>37498.5</c:v>
                </c:pt>
                <c:pt idx="4">
                  <c:v>37505</c:v>
                </c:pt>
                <c:pt idx="5">
                  <c:v>38555</c:v>
                </c:pt>
                <c:pt idx="6">
                  <c:v>39431</c:v>
                </c:pt>
                <c:pt idx="7">
                  <c:v>41421</c:v>
                </c:pt>
                <c:pt idx="8">
                  <c:v>41448.5</c:v>
                </c:pt>
                <c:pt idx="9">
                  <c:v>41448.5</c:v>
                </c:pt>
                <c:pt idx="10">
                  <c:v>42344</c:v>
                </c:pt>
                <c:pt idx="11">
                  <c:v>42347</c:v>
                </c:pt>
                <c:pt idx="12">
                  <c:v>42688.5</c:v>
                </c:pt>
                <c:pt idx="13">
                  <c:v>43261.5</c:v>
                </c:pt>
                <c:pt idx="14">
                  <c:v>43543</c:v>
                </c:pt>
                <c:pt idx="15">
                  <c:v>47323.5</c:v>
                </c:pt>
                <c:pt idx="16">
                  <c:v>47487.5</c:v>
                </c:pt>
                <c:pt idx="17">
                  <c:v>48635.5</c:v>
                </c:pt>
                <c:pt idx="18">
                  <c:v>49492.5</c:v>
                </c:pt>
                <c:pt idx="19">
                  <c:v>49513</c:v>
                </c:pt>
                <c:pt idx="20">
                  <c:v>49569.5</c:v>
                </c:pt>
                <c:pt idx="21">
                  <c:v>49616.5</c:v>
                </c:pt>
                <c:pt idx="22">
                  <c:v>50521.5</c:v>
                </c:pt>
                <c:pt idx="23">
                  <c:v>50695</c:v>
                </c:pt>
                <c:pt idx="24">
                  <c:v>54682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6">
                  <c:v>5.4322999996657018E-2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5CB-4E7C-A5C4-C26E0626C7C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7.3000000000000001E-3</c:v>
                  </c:pt>
                  <c:pt idx="2">
                    <c:v>5.9999999999999995E-4</c:v>
                  </c:pt>
                  <c:pt idx="3">
                    <c:v>5.9999999999999995E-4</c:v>
                  </c:pt>
                  <c:pt idx="4">
                    <c:v>3.7000000000000002E-3</c:v>
                  </c:pt>
                  <c:pt idx="5">
                    <c:v>1.6999999999999999E-3</c:v>
                  </c:pt>
                  <c:pt idx="7">
                    <c:v>2.3999999999999998E-3</c:v>
                  </c:pt>
                  <c:pt idx="9">
                    <c:v>5.9999999999999995E-4</c:v>
                  </c:pt>
                  <c:pt idx="10">
                    <c:v>2.5999999999999999E-3</c:v>
                  </c:pt>
                  <c:pt idx="11">
                    <c:v>4.4000000000000003E-3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4.0000000000000002E-4</c:v>
                  </c:pt>
                  <c:pt idx="15">
                    <c:v>5.0000000000000001E-4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0</c:v>
                  </c:pt>
                  <c:pt idx="19">
                    <c:v>1.1999999999999999E-3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5.9999999999999995E-4</c:v>
                  </c:pt>
                  <c:pt idx="23">
                    <c:v>1.1999999999999999E-3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7.3000000000000001E-3</c:v>
                  </c:pt>
                  <c:pt idx="2">
                    <c:v>5.9999999999999995E-4</c:v>
                  </c:pt>
                  <c:pt idx="3">
                    <c:v>5.9999999999999995E-4</c:v>
                  </c:pt>
                  <c:pt idx="4">
                    <c:v>3.7000000000000002E-3</c:v>
                  </c:pt>
                  <c:pt idx="5">
                    <c:v>1.6999999999999999E-3</c:v>
                  </c:pt>
                  <c:pt idx="7">
                    <c:v>2.3999999999999998E-3</c:v>
                  </c:pt>
                  <c:pt idx="9">
                    <c:v>5.9999999999999995E-4</c:v>
                  </c:pt>
                  <c:pt idx="10">
                    <c:v>2.5999999999999999E-3</c:v>
                  </c:pt>
                  <c:pt idx="11">
                    <c:v>4.4000000000000003E-3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4.0000000000000002E-4</c:v>
                  </c:pt>
                  <c:pt idx="15">
                    <c:v>5.0000000000000001E-4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0</c:v>
                  </c:pt>
                  <c:pt idx="19">
                    <c:v>1.1999999999999999E-3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5.9999999999999995E-4</c:v>
                  </c:pt>
                  <c:pt idx="23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37491</c:v>
                </c:pt>
                <c:pt idx="2">
                  <c:v>37498</c:v>
                </c:pt>
                <c:pt idx="3">
                  <c:v>37498.5</c:v>
                </c:pt>
                <c:pt idx="4">
                  <c:v>37505</c:v>
                </c:pt>
                <c:pt idx="5">
                  <c:v>38555</c:v>
                </c:pt>
                <c:pt idx="6">
                  <c:v>39431</c:v>
                </c:pt>
                <c:pt idx="7">
                  <c:v>41421</c:v>
                </c:pt>
                <c:pt idx="8">
                  <c:v>41448.5</c:v>
                </c:pt>
                <c:pt idx="9">
                  <c:v>41448.5</c:v>
                </c:pt>
                <c:pt idx="10">
                  <c:v>42344</c:v>
                </c:pt>
                <c:pt idx="11">
                  <c:v>42347</c:v>
                </c:pt>
                <c:pt idx="12">
                  <c:v>42688.5</c:v>
                </c:pt>
                <c:pt idx="13">
                  <c:v>43261.5</c:v>
                </c:pt>
                <c:pt idx="14">
                  <c:v>43543</c:v>
                </c:pt>
                <c:pt idx="15">
                  <c:v>47323.5</c:v>
                </c:pt>
                <c:pt idx="16">
                  <c:v>47487.5</c:v>
                </c:pt>
                <c:pt idx="17">
                  <c:v>48635.5</c:v>
                </c:pt>
                <c:pt idx="18">
                  <c:v>49492.5</c:v>
                </c:pt>
                <c:pt idx="19">
                  <c:v>49513</c:v>
                </c:pt>
                <c:pt idx="20">
                  <c:v>49569.5</c:v>
                </c:pt>
                <c:pt idx="21">
                  <c:v>49616.5</c:v>
                </c:pt>
                <c:pt idx="22">
                  <c:v>50521.5</c:v>
                </c:pt>
                <c:pt idx="23">
                  <c:v>50695</c:v>
                </c:pt>
                <c:pt idx="24">
                  <c:v>54682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2">
                  <c:v>1.1233999997784849E-2</c:v>
                </c:pt>
                <c:pt idx="3">
                  <c:v>1.2900499998067971E-2</c:v>
                </c:pt>
                <c:pt idx="7">
                  <c:v>7.699299999512732E-2</c:v>
                </c:pt>
                <c:pt idx="9">
                  <c:v>7.6650499999232125E-2</c:v>
                </c:pt>
                <c:pt idx="14">
                  <c:v>0.10661899999831803</c:v>
                </c:pt>
                <c:pt idx="15">
                  <c:v>0.1715254999944591</c:v>
                </c:pt>
                <c:pt idx="17">
                  <c:v>0.19622149999486282</c:v>
                </c:pt>
                <c:pt idx="20">
                  <c:v>0.2136434999993071</c:v>
                </c:pt>
                <c:pt idx="21">
                  <c:v>0.2162945000018226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5CB-4E7C-A5C4-C26E0626C7C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7.3000000000000001E-3</c:v>
                  </c:pt>
                  <c:pt idx="2">
                    <c:v>5.9999999999999995E-4</c:v>
                  </c:pt>
                  <c:pt idx="3">
                    <c:v>5.9999999999999995E-4</c:v>
                  </c:pt>
                  <c:pt idx="4">
                    <c:v>3.7000000000000002E-3</c:v>
                  </c:pt>
                  <c:pt idx="5">
                    <c:v>1.6999999999999999E-3</c:v>
                  </c:pt>
                  <c:pt idx="7">
                    <c:v>2.3999999999999998E-3</c:v>
                  </c:pt>
                  <c:pt idx="9">
                    <c:v>5.9999999999999995E-4</c:v>
                  </c:pt>
                  <c:pt idx="10">
                    <c:v>2.5999999999999999E-3</c:v>
                  </c:pt>
                  <c:pt idx="11">
                    <c:v>4.4000000000000003E-3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4.0000000000000002E-4</c:v>
                  </c:pt>
                  <c:pt idx="15">
                    <c:v>5.0000000000000001E-4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0</c:v>
                  </c:pt>
                  <c:pt idx="19">
                    <c:v>1.1999999999999999E-3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5.9999999999999995E-4</c:v>
                  </c:pt>
                  <c:pt idx="23">
                    <c:v>1.1999999999999999E-3</c:v>
                  </c:pt>
                  <c:pt idx="24">
                    <c:v>2.9999999999999997E-4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7.3000000000000001E-3</c:v>
                  </c:pt>
                  <c:pt idx="2">
                    <c:v>5.9999999999999995E-4</c:v>
                  </c:pt>
                  <c:pt idx="3">
                    <c:v>5.9999999999999995E-4</c:v>
                  </c:pt>
                  <c:pt idx="4">
                    <c:v>3.7000000000000002E-3</c:v>
                  </c:pt>
                  <c:pt idx="5">
                    <c:v>1.6999999999999999E-3</c:v>
                  </c:pt>
                  <c:pt idx="7">
                    <c:v>2.3999999999999998E-3</c:v>
                  </c:pt>
                  <c:pt idx="9">
                    <c:v>5.9999999999999995E-4</c:v>
                  </c:pt>
                  <c:pt idx="10">
                    <c:v>2.5999999999999999E-3</c:v>
                  </c:pt>
                  <c:pt idx="11">
                    <c:v>4.4000000000000003E-3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4.0000000000000002E-4</c:v>
                  </c:pt>
                  <c:pt idx="15">
                    <c:v>5.0000000000000001E-4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0</c:v>
                  </c:pt>
                  <c:pt idx="19">
                    <c:v>1.1999999999999999E-3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5.9999999999999995E-4</c:v>
                  </c:pt>
                  <c:pt idx="23">
                    <c:v>1.1999999999999999E-3</c:v>
                  </c:pt>
                  <c:pt idx="2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37491</c:v>
                </c:pt>
                <c:pt idx="2">
                  <c:v>37498</c:v>
                </c:pt>
                <c:pt idx="3">
                  <c:v>37498.5</c:v>
                </c:pt>
                <c:pt idx="4">
                  <c:v>37505</c:v>
                </c:pt>
                <c:pt idx="5">
                  <c:v>38555</c:v>
                </c:pt>
                <c:pt idx="6">
                  <c:v>39431</c:v>
                </c:pt>
                <c:pt idx="7">
                  <c:v>41421</c:v>
                </c:pt>
                <c:pt idx="8">
                  <c:v>41448.5</c:v>
                </c:pt>
                <c:pt idx="9">
                  <c:v>41448.5</c:v>
                </c:pt>
                <c:pt idx="10">
                  <c:v>42344</c:v>
                </c:pt>
                <c:pt idx="11">
                  <c:v>42347</c:v>
                </c:pt>
                <c:pt idx="12">
                  <c:v>42688.5</c:v>
                </c:pt>
                <c:pt idx="13">
                  <c:v>43261.5</c:v>
                </c:pt>
                <c:pt idx="14">
                  <c:v>43543</c:v>
                </c:pt>
                <c:pt idx="15">
                  <c:v>47323.5</c:v>
                </c:pt>
                <c:pt idx="16">
                  <c:v>47487.5</c:v>
                </c:pt>
                <c:pt idx="17">
                  <c:v>48635.5</c:v>
                </c:pt>
                <c:pt idx="18">
                  <c:v>49492.5</c:v>
                </c:pt>
                <c:pt idx="19">
                  <c:v>49513</c:v>
                </c:pt>
                <c:pt idx="20">
                  <c:v>49569.5</c:v>
                </c:pt>
                <c:pt idx="21">
                  <c:v>49616.5</c:v>
                </c:pt>
                <c:pt idx="22">
                  <c:v>50521.5</c:v>
                </c:pt>
                <c:pt idx="23">
                  <c:v>50695</c:v>
                </c:pt>
                <c:pt idx="24">
                  <c:v>54682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1">
                  <c:v>1.020299999800045E-2</c:v>
                </c:pt>
                <c:pt idx="4">
                  <c:v>1.616499999363441E-2</c:v>
                </c:pt>
                <c:pt idx="5">
                  <c:v>3.2214999991992954E-2</c:v>
                </c:pt>
                <c:pt idx="10">
                  <c:v>9.0252000001783017E-2</c:v>
                </c:pt>
                <c:pt idx="11">
                  <c:v>8.9950999994471204E-2</c:v>
                </c:pt>
                <c:pt idx="12">
                  <c:v>9.6270499998354353E-2</c:v>
                </c:pt>
                <c:pt idx="13">
                  <c:v>0.10597949999646517</c:v>
                </c:pt>
                <c:pt idx="16">
                  <c:v>0.17193749999569263</c:v>
                </c:pt>
                <c:pt idx="18">
                  <c:v>0.21250250000593951</c:v>
                </c:pt>
                <c:pt idx="19">
                  <c:v>0.21092899999348447</c:v>
                </c:pt>
                <c:pt idx="22">
                  <c:v>0.23375949999899603</c:v>
                </c:pt>
                <c:pt idx="23">
                  <c:v>0.23953499999333872</c:v>
                </c:pt>
                <c:pt idx="24">
                  <c:v>0.30426599999191239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5CB-4E7C-A5C4-C26E0626C7C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7.3000000000000001E-3</c:v>
                  </c:pt>
                  <c:pt idx="2">
                    <c:v>5.9999999999999995E-4</c:v>
                  </c:pt>
                  <c:pt idx="3">
                    <c:v>5.9999999999999995E-4</c:v>
                  </c:pt>
                  <c:pt idx="4">
                    <c:v>3.7000000000000002E-3</c:v>
                  </c:pt>
                  <c:pt idx="5">
                    <c:v>1.6999999999999999E-3</c:v>
                  </c:pt>
                  <c:pt idx="7">
                    <c:v>2.3999999999999998E-3</c:v>
                  </c:pt>
                  <c:pt idx="9">
                    <c:v>5.9999999999999995E-4</c:v>
                  </c:pt>
                  <c:pt idx="10">
                    <c:v>2.5999999999999999E-3</c:v>
                  </c:pt>
                  <c:pt idx="11">
                    <c:v>4.4000000000000003E-3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4.0000000000000002E-4</c:v>
                  </c:pt>
                  <c:pt idx="15">
                    <c:v>5.0000000000000001E-4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0</c:v>
                  </c:pt>
                  <c:pt idx="19">
                    <c:v>1.1999999999999999E-3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5.9999999999999995E-4</c:v>
                  </c:pt>
                  <c:pt idx="23">
                    <c:v>1.1999999999999999E-3</c:v>
                  </c:pt>
                  <c:pt idx="24">
                    <c:v>2.9999999999999997E-4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7.3000000000000001E-3</c:v>
                  </c:pt>
                  <c:pt idx="2">
                    <c:v>5.9999999999999995E-4</c:v>
                  </c:pt>
                  <c:pt idx="3">
                    <c:v>5.9999999999999995E-4</c:v>
                  </c:pt>
                  <c:pt idx="4">
                    <c:v>3.7000000000000002E-3</c:v>
                  </c:pt>
                  <c:pt idx="5">
                    <c:v>1.6999999999999999E-3</c:v>
                  </c:pt>
                  <c:pt idx="7">
                    <c:v>2.3999999999999998E-3</c:v>
                  </c:pt>
                  <c:pt idx="9">
                    <c:v>5.9999999999999995E-4</c:v>
                  </c:pt>
                  <c:pt idx="10">
                    <c:v>2.5999999999999999E-3</c:v>
                  </c:pt>
                  <c:pt idx="11">
                    <c:v>4.4000000000000003E-3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4.0000000000000002E-4</c:v>
                  </c:pt>
                  <c:pt idx="15">
                    <c:v>5.0000000000000001E-4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0</c:v>
                  </c:pt>
                  <c:pt idx="19">
                    <c:v>1.1999999999999999E-3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5.9999999999999995E-4</c:v>
                  </c:pt>
                  <c:pt idx="23">
                    <c:v>1.1999999999999999E-3</c:v>
                  </c:pt>
                  <c:pt idx="2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37491</c:v>
                </c:pt>
                <c:pt idx="2">
                  <c:v>37498</c:v>
                </c:pt>
                <c:pt idx="3">
                  <c:v>37498.5</c:v>
                </c:pt>
                <c:pt idx="4">
                  <c:v>37505</c:v>
                </c:pt>
                <c:pt idx="5">
                  <c:v>38555</c:v>
                </c:pt>
                <c:pt idx="6">
                  <c:v>39431</c:v>
                </c:pt>
                <c:pt idx="7">
                  <c:v>41421</c:v>
                </c:pt>
                <c:pt idx="8">
                  <c:v>41448.5</c:v>
                </c:pt>
                <c:pt idx="9">
                  <c:v>41448.5</c:v>
                </c:pt>
                <c:pt idx="10">
                  <c:v>42344</c:v>
                </c:pt>
                <c:pt idx="11">
                  <c:v>42347</c:v>
                </c:pt>
                <c:pt idx="12">
                  <c:v>42688.5</c:v>
                </c:pt>
                <c:pt idx="13">
                  <c:v>43261.5</c:v>
                </c:pt>
                <c:pt idx="14">
                  <c:v>43543</c:v>
                </c:pt>
                <c:pt idx="15">
                  <c:v>47323.5</c:v>
                </c:pt>
                <c:pt idx="16">
                  <c:v>47487.5</c:v>
                </c:pt>
                <c:pt idx="17">
                  <c:v>48635.5</c:v>
                </c:pt>
                <c:pt idx="18">
                  <c:v>49492.5</c:v>
                </c:pt>
                <c:pt idx="19">
                  <c:v>49513</c:v>
                </c:pt>
                <c:pt idx="20">
                  <c:v>49569.5</c:v>
                </c:pt>
                <c:pt idx="21">
                  <c:v>49616.5</c:v>
                </c:pt>
                <c:pt idx="22">
                  <c:v>50521.5</c:v>
                </c:pt>
                <c:pt idx="23">
                  <c:v>50695</c:v>
                </c:pt>
                <c:pt idx="24">
                  <c:v>54682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5CB-4E7C-A5C4-C26E0626C7C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7.3000000000000001E-3</c:v>
                  </c:pt>
                  <c:pt idx="2">
                    <c:v>5.9999999999999995E-4</c:v>
                  </c:pt>
                  <c:pt idx="3">
                    <c:v>5.9999999999999995E-4</c:v>
                  </c:pt>
                  <c:pt idx="4">
                    <c:v>3.7000000000000002E-3</c:v>
                  </c:pt>
                  <c:pt idx="5">
                    <c:v>1.6999999999999999E-3</c:v>
                  </c:pt>
                  <c:pt idx="7">
                    <c:v>2.3999999999999998E-3</c:v>
                  </c:pt>
                  <c:pt idx="9">
                    <c:v>5.9999999999999995E-4</c:v>
                  </c:pt>
                  <c:pt idx="10">
                    <c:v>2.5999999999999999E-3</c:v>
                  </c:pt>
                  <c:pt idx="11">
                    <c:v>4.4000000000000003E-3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4.0000000000000002E-4</c:v>
                  </c:pt>
                  <c:pt idx="15">
                    <c:v>5.0000000000000001E-4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0</c:v>
                  </c:pt>
                  <c:pt idx="19">
                    <c:v>1.1999999999999999E-3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5.9999999999999995E-4</c:v>
                  </c:pt>
                  <c:pt idx="23">
                    <c:v>1.1999999999999999E-3</c:v>
                  </c:pt>
                  <c:pt idx="24">
                    <c:v>2.9999999999999997E-4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7.3000000000000001E-3</c:v>
                  </c:pt>
                  <c:pt idx="2">
                    <c:v>5.9999999999999995E-4</c:v>
                  </c:pt>
                  <c:pt idx="3">
                    <c:v>5.9999999999999995E-4</c:v>
                  </c:pt>
                  <c:pt idx="4">
                    <c:v>3.7000000000000002E-3</c:v>
                  </c:pt>
                  <c:pt idx="5">
                    <c:v>1.6999999999999999E-3</c:v>
                  </c:pt>
                  <c:pt idx="7">
                    <c:v>2.3999999999999998E-3</c:v>
                  </c:pt>
                  <c:pt idx="9">
                    <c:v>5.9999999999999995E-4</c:v>
                  </c:pt>
                  <c:pt idx="10">
                    <c:v>2.5999999999999999E-3</c:v>
                  </c:pt>
                  <c:pt idx="11">
                    <c:v>4.4000000000000003E-3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4.0000000000000002E-4</c:v>
                  </c:pt>
                  <c:pt idx="15">
                    <c:v>5.0000000000000001E-4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0</c:v>
                  </c:pt>
                  <c:pt idx="19">
                    <c:v>1.1999999999999999E-3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5.9999999999999995E-4</c:v>
                  </c:pt>
                  <c:pt idx="23">
                    <c:v>1.1999999999999999E-3</c:v>
                  </c:pt>
                  <c:pt idx="2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37491</c:v>
                </c:pt>
                <c:pt idx="2">
                  <c:v>37498</c:v>
                </c:pt>
                <c:pt idx="3">
                  <c:v>37498.5</c:v>
                </c:pt>
                <c:pt idx="4">
                  <c:v>37505</c:v>
                </c:pt>
                <c:pt idx="5">
                  <c:v>38555</c:v>
                </c:pt>
                <c:pt idx="6">
                  <c:v>39431</c:v>
                </c:pt>
                <c:pt idx="7">
                  <c:v>41421</c:v>
                </c:pt>
                <c:pt idx="8">
                  <c:v>41448.5</c:v>
                </c:pt>
                <c:pt idx="9">
                  <c:v>41448.5</c:v>
                </c:pt>
                <c:pt idx="10">
                  <c:v>42344</c:v>
                </c:pt>
                <c:pt idx="11">
                  <c:v>42347</c:v>
                </c:pt>
                <c:pt idx="12">
                  <c:v>42688.5</c:v>
                </c:pt>
                <c:pt idx="13">
                  <c:v>43261.5</c:v>
                </c:pt>
                <c:pt idx="14">
                  <c:v>43543</c:v>
                </c:pt>
                <c:pt idx="15">
                  <c:v>47323.5</c:v>
                </c:pt>
                <c:pt idx="16">
                  <c:v>47487.5</c:v>
                </c:pt>
                <c:pt idx="17">
                  <c:v>48635.5</c:v>
                </c:pt>
                <c:pt idx="18">
                  <c:v>49492.5</c:v>
                </c:pt>
                <c:pt idx="19">
                  <c:v>49513</c:v>
                </c:pt>
                <c:pt idx="20">
                  <c:v>49569.5</c:v>
                </c:pt>
                <c:pt idx="21">
                  <c:v>49616.5</c:v>
                </c:pt>
                <c:pt idx="22">
                  <c:v>50521.5</c:v>
                </c:pt>
                <c:pt idx="23">
                  <c:v>50695</c:v>
                </c:pt>
                <c:pt idx="24">
                  <c:v>54682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5CB-4E7C-A5C4-C26E0626C7C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7.3000000000000001E-3</c:v>
                  </c:pt>
                  <c:pt idx="2">
                    <c:v>5.9999999999999995E-4</c:v>
                  </c:pt>
                  <c:pt idx="3">
                    <c:v>5.9999999999999995E-4</c:v>
                  </c:pt>
                  <c:pt idx="4">
                    <c:v>3.7000000000000002E-3</c:v>
                  </c:pt>
                  <c:pt idx="5">
                    <c:v>1.6999999999999999E-3</c:v>
                  </c:pt>
                  <c:pt idx="7">
                    <c:v>2.3999999999999998E-3</c:v>
                  </c:pt>
                  <c:pt idx="9">
                    <c:v>5.9999999999999995E-4</c:v>
                  </c:pt>
                  <c:pt idx="10">
                    <c:v>2.5999999999999999E-3</c:v>
                  </c:pt>
                  <c:pt idx="11">
                    <c:v>4.4000000000000003E-3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4.0000000000000002E-4</c:v>
                  </c:pt>
                  <c:pt idx="15">
                    <c:v>5.0000000000000001E-4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0</c:v>
                  </c:pt>
                  <c:pt idx="19">
                    <c:v>1.1999999999999999E-3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5.9999999999999995E-4</c:v>
                  </c:pt>
                  <c:pt idx="23">
                    <c:v>1.1999999999999999E-3</c:v>
                  </c:pt>
                  <c:pt idx="24">
                    <c:v>2.9999999999999997E-4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7.3000000000000001E-3</c:v>
                  </c:pt>
                  <c:pt idx="2">
                    <c:v>5.9999999999999995E-4</c:v>
                  </c:pt>
                  <c:pt idx="3">
                    <c:v>5.9999999999999995E-4</c:v>
                  </c:pt>
                  <c:pt idx="4">
                    <c:v>3.7000000000000002E-3</c:v>
                  </c:pt>
                  <c:pt idx="5">
                    <c:v>1.6999999999999999E-3</c:v>
                  </c:pt>
                  <c:pt idx="7">
                    <c:v>2.3999999999999998E-3</c:v>
                  </c:pt>
                  <c:pt idx="9">
                    <c:v>5.9999999999999995E-4</c:v>
                  </c:pt>
                  <c:pt idx="10">
                    <c:v>2.5999999999999999E-3</c:v>
                  </c:pt>
                  <c:pt idx="11">
                    <c:v>4.4000000000000003E-3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4.0000000000000002E-4</c:v>
                  </c:pt>
                  <c:pt idx="15">
                    <c:v>5.0000000000000001E-4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0</c:v>
                  </c:pt>
                  <c:pt idx="19">
                    <c:v>1.1999999999999999E-3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5.9999999999999995E-4</c:v>
                  </c:pt>
                  <c:pt idx="23">
                    <c:v>1.1999999999999999E-3</c:v>
                  </c:pt>
                  <c:pt idx="2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37491</c:v>
                </c:pt>
                <c:pt idx="2">
                  <c:v>37498</c:v>
                </c:pt>
                <c:pt idx="3">
                  <c:v>37498.5</c:v>
                </c:pt>
                <c:pt idx="4">
                  <c:v>37505</c:v>
                </c:pt>
                <c:pt idx="5">
                  <c:v>38555</c:v>
                </c:pt>
                <c:pt idx="6">
                  <c:v>39431</c:v>
                </c:pt>
                <c:pt idx="7">
                  <c:v>41421</c:v>
                </c:pt>
                <c:pt idx="8">
                  <c:v>41448.5</c:v>
                </c:pt>
                <c:pt idx="9">
                  <c:v>41448.5</c:v>
                </c:pt>
                <c:pt idx="10">
                  <c:v>42344</c:v>
                </c:pt>
                <c:pt idx="11">
                  <c:v>42347</c:v>
                </c:pt>
                <c:pt idx="12">
                  <c:v>42688.5</c:v>
                </c:pt>
                <c:pt idx="13">
                  <c:v>43261.5</c:v>
                </c:pt>
                <c:pt idx="14">
                  <c:v>43543</c:v>
                </c:pt>
                <c:pt idx="15">
                  <c:v>47323.5</c:v>
                </c:pt>
                <c:pt idx="16">
                  <c:v>47487.5</c:v>
                </c:pt>
                <c:pt idx="17">
                  <c:v>48635.5</c:v>
                </c:pt>
                <c:pt idx="18">
                  <c:v>49492.5</c:v>
                </c:pt>
                <c:pt idx="19">
                  <c:v>49513</c:v>
                </c:pt>
                <c:pt idx="20">
                  <c:v>49569.5</c:v>
                </c:pt>
                <c:pt idx="21">
                  <c:v>49616.5</c:v>
                </c:pt>
                <c:pt idx="22">
                  <c:v>50521.5</c:v>
                </c:pt>
                <c:pt idx="23">
                  <c:v>50695</c:v>
                </c:pt>
                <c:pt idx="24">
                  <c:v>54682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  <c:pt idx="8">
                  <c:v>7.6650499999232125E-2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5CB-4E7C-A5C4-C26E0626C7C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37491</c:v>
                </c:pt>
                <c:pt idx="2">
                  <c:v>37498</c:v>
                </c:pt>
                <c:pt idx="3">
                  <c:v>37498.5</c:v>
                </c:pt>
                <c:pt idx="4">
                  <c:v>37505</c:v>
                </c:pt>
                <c:pt idx="5">
                  <c:v>38555</c:v>
                </c:pt>
                <c:pt idx="6">
                  <c:v>39431</c:v>
                </c:pt>
                <c:pt idx="7">
                  <c:v>41421</c:v>
                </c:pt>
                <c:pt idx="8">
                  <c:v>41448.5</c:v>
                </c:pt>
                <c:pt idx="9">
                  <c:v>41448.5</c:v>
                </c:pt>
                <c:pt idx="10">
                  <c:v>42344</c:v>
                </c:pt>
                <c:pt idx="11">
                  <c:v>42347</c:v>
                </c:pt>
                <c:pt idx="12">
                  <c:v>42688.5</c:v>
                </c:pt>
                <c:pt idx="13">
                  <c:v>43261.5</c:v>
                </c:pt>
                <c:pt idx="14">
                  <c:v>43543</c:v>
                </c:pt>
                <c:pt idx="15">
                  <c:v>47323.5</c:v>
                </c:pt>
                <c:pt idx="16">
                  <c:v>47487.5</c:v>
                </c:pt>
                <c:pt idx="17">
                  <c:v>48635.5</c:v>
                </c:pt>
                <c:pt idx="18">
                  <c:v>49492.5</c:v>
                </c:pt>
                <c:pt idx="19">
                  <c:v>49513</c:v>
                </c:pt>
                <c:pt idx="20">
                  <c:v>49569.5</c:v>
                </c:pt>
                <c:pt idx="21">
                  <c:v>49616.5</c:v>
                </c:pt>
                <c:pt idx="22">
                  <c:v>50521.5</c:v>
                </c:pt>
                <c:pt idx="23">
                  <c:v>50695</c:v>
                </c:pt>
                <c:pt idx="24">
                  <c:v>54682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-0.61692149256476825</c:v>
                </c:pt>
                <c:pt idx="1">
                  <c:v>1.1435133855893453E-2</c:v>
                </c:pt>
                <c:pt idx="2">
                  <c:v>1.1552455249959848E-2</c:v>
                </c:pt>
                <c:pt idx="3">
                  <c:v>1.1560835349536114E-2</c:v>
                </c:pt>
                <c:pt idx="4">
                  <c:v>1.1669776644026353E-2</c:v>
                </c:pt>
                <c:pt idx="5">
                  <c:v>2.9267985753991255E-2</c:v>
                </c:pt>
                <c:pt idx="6">
                  <c:v>4.3949920211447724E-2</c:v>
                </c:pt>
                <c:pt idx="7">
                  <c:v>7.7302716524619286E-2</c:v>
                </c:pt>
                <c:pt idx="8">
                  <c:v>7.7763622001308819E-2</c:v>
                </c:pt>
                <c:pt idx="9">
                  <c:v>7.7763622001308819E-2</c:v>
                </c:pt>
                <c:pt idx="10">
                  <c:v>9.2772380342236116E-2</c:v>
                </c:pt>
                <c:pt idx="11">
                  <c:v>9.2822660939693158E-2</c:v>
                </c:pt>
                <c:pt idx="12">
                  <c:v>9.8546268950219784E-2</c:v>
                </c:pt>
                <c:pt idx="13">
                  <c:v>0.10814986306451491</c:v>
                </c:pt>
                <c:pt idx="14">
                  <c:v>0.1128678591259008</c:v>
                </c:pt>
                <c:pt idx="15">
                  <c:v>0.1762297920213507</c:v>
                </c:pt>
                <c:pt idx="16">
                  <c:v>0.17897846468233569</c:v>
                </c:pt>
                <c:pt idx="17">
                  <c:v>0.19821917330923067</c:v>
                </c:pt>
                <c:pt idx="18">
                  <c:v>0.21258266398279246</c:v>
                </c:pt>
                <c:pt idx="19">
                  <c:v>0.2129262480654156</c:v>
                </c:pt>
                <c:pt idx="20">
                  <c:v>0.21387319931752324</c:v>
                </c:pt>
                <c:pt idx="21">
                  <c:v>0.2146609286776836</c:v>
                </c:pt>
                <c:pt idx="22">
                  <c:v>0.22982890891055807</c:v>
                </c:pt>
                <c:pt idx="23">
                  <c:v>0.23273680346349046</c:v>
                </c:pt>
                <c:pt idx="24">
                  <c:v>0.29955971748390009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5CB-4E7C-A5C4-C26E0626C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4729208"/>
        <c:axId val="1"/>
      </c:scatterChart>
      <c:valAx>
        <c:axId val="594729208"/>
        <c:scaling>
          <c:orientation val="minMax"/>
          <c:min val="3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8722211005679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28205128205128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47292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658155551068934"/>
          <c:y val="0.92024539877300615"/>
          <c:w val="0.71453117078313932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EQ Com - O-C Diagr.</a:t>
            </a:r>
          </a:p>
        </c:rich>
      </c:tx>
      <c:layout>
        <c:manualLayout>
          <c:xMode val="edge"/>
          <c:yMode val="edge"/>
          <c:x val="0.39768393815637909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40426721900542"/>
          <c:y val="0.15"/>
          <c:w val="0.83912589376947311"/>
          <c:h val="0.65312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B!$F$21:$F$993</c:f>
              <c:numCache>
                <c:formatCode>General</c:formatCode>
                <c:ptCount val="973"/>
                <c:pt idx="0">
                  <c:v>-42687.5</c:v>
                </c:pt>
                <c:pt idx="1">
                  <c:v>-5198</c:v>
                </c:pt>
                <c:pt idx="2">
                  <c:v>-5191</c:v>
                </c:pt>
                <c:pt idx="3">
                  <c:v>-5190.5</c:v>
                </c:pt>
                <c:pt idx="4">
                  <c:v>-5184</c:v>
                </c:pt>
                <c:pt idx="5">
                  <c:v>-4134</c:v>
                </c:pt>
                <c:pt idx="6">
                  <c:v>-1240.5</c:v>
                </c:pt>
                <c:pt idx="7">
                  <c:v>-0.5</c:v>
                </c:pt>
              </c:numCache>
            </c:numRef>
          </c:xVal>
          <c:yVal>
            <c:numRef>
              <c:f>B!$H$21:$H$993</c:f>
              <c:numCache>
                <c:formatCode>General</c:formatCode>
                <c:ptCount val="973"/>
                <c:pt idx="0">
                  <c:v>4.8740034944785293E-2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D6-451D-BF9B-3AF7F53F87E2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7.3000000000000001E-3</c:v>
                  </c:pt>
                  <c:pt idx="2">
                    <c:v>5.9999999999999995E-4</c:v>
                  </c:pt>
                  <c:pt idx="3">
                    <c:v>5.9999999999999995E-4</c:v>
                  </c:pt>
                  <c:pt idx="4">
                    <c:v>3.7000000000000002E-3</c:v>
                  </c:pt>
                  <c:pt idx="5">
                    <c:v>1.6999999999999999E-3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B!$D$21:$D$993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7.3000000000000001E-3</c:v>
                  </c:pt>
                  <c:pt idx="2">
                    <c:v>5.9999999999999995E-4</c:v>
                  </c:pt>
                  <c:pt idx="3">
                    <c:v>5.9999999999999995E-4</c:v>
                  </c:pt>
                  <c:pt idx="4">
                    <c:v>3.7000000000000002E-3</c:v>
                  </c:pt>
                  <c:pt idx="5">
                    <c:v>1.6999999999999999E-3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-42687.5</c:v>
                </c:pt>
                <c:pt idx="1">
                  <c:v>-5198</c:v>
                </c:pt>
                <c:pt idx="2">
                  <c:v>-5191</c:v>
                </c:pt>
                <c:pt idx="3">
                  <c:v>-5190.5</c:v>
                </c:pt>
                <c:pt idx="4">
                  <c:v>-5184</c:v>
                </c:pt>
                <c:pt idx="5">
                  <c:v>-4134</c:v>
                </c:pt>
                <c:pt idx="6">
                  <c:v>-1240.5</c:v>
                </c:pt>
                <c:pt idx="7">
                  <c:v>-0.5</c:v>
                </c:pt>
              </c:numCache>
            </c:numRef>
          </c:xVal>
          <c:yVal>
            <c:numRef>
              <c:f>B!$I$21:$I$993</c:f>
              <c:numCache>
                <c:formatCode>General</c:formatCode>
                <c:ptCount val="973"/>
                <c:pt idx="1">
                  <c:v>-2.313666685950011E-3</c:v>
                </c:pt>
                <c:pt idx="4">
                  <c:v>3.4227554642711766E-3</c:v>
                </c:pt>
                <c:pt idx="5">
                  <c:v>2.5544166855979711E-3</c:v>
                </c:pt>
                <c:pt idx="6">
                  <c:v>3.6780881782760844E-4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0D6-451D-BF9B-3AF7F53F87E2}"/>
            </c:ext>
          </c:extLst>
        </c:ser>
        <c:ser>
          <c:idx val="3"/>
          <c:order val="2"/>
          <c:tx>
            <c:strRef>
              <c:f>B!$J$20</c:f>
              <c:strCache>
                <c:ptCount val="1"/>
                <c:pt idx="0">
                  <c:v>Krajci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7.3000000000000001E-3</c:v>
                  </c:pt>
                  <c:pt idx="2">
                    <c:v>5.9999999999999995E-4</c:v>
                  </c:pt>
                  <c:pt idx="3">
                    <c:v>5.9999999999999995E-4</c:v>
                  </c:pt>
                  <c:pt idx="4">
                    <c:v>3.7000000000000002E-3</c:v>
                  </c:pt>
                  <c:pt idx="5">
                    <c:v>1.6999999999999999E-3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B!$D$21:$D$44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7.3000000000000001E-3</c:v>
                  </c:pt>
                  <c:pt idx="2">
                    <c:v>5.9999999999999995E-4</c:v>
                  </c:pt>
                  <c:pt idx="3">
                    <c:v>5.9999999999999995E-4</c:v>
                  </c:pt>
                  <c:pt idx="4">
                    <c:v>3.7000000000000002E-3</c:v>
                  </c:pt>
                  <c:pt idx="5">
                    <c:v>1.6999999999999999E-3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-42687.5</c:v>
                </c:pt>
                <c:pt idx="1">
                  <c:v>-5198</c:v>
                </c:pt>
                <c:pt idx="2">
                  <c:v>-5191</c:v>
                </c:pt>
                <c:pt idx="3">
                  <c:v>-5190.5</c:v>
                </c:pt>
                <c:pt idx="4">
                  <c:v>-5184</c:v>
                </c:pt>
                <c:pt idx="5">
                  <c:v>-4134</c:v>
                </c:pt>
                <c:pt idx="6">
                  <c:v>-1240.5</c:v>
                </c:pt>
                <c:pt idx="7">
                  <c:v>-0.5</c:v>
                </c:pt>
              </c:numCache>
            </c:numRef>
          </c:xVal>
          <c:yVal>
            <c:numRef>
              <c:f>B!$J$21:$J$993</c:f>
              <c:numCache>
                <c:formatCode>General</c:formatCode>
                <c:ptCount val="973"/>
                <c:pt idx="7">
                  <c:v>8.0563550000078976E-6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0D6-451D-BF9B-3AF7F53F87E2}"/>
            </c:ext>
          </c:extLst>
        </c:ser>
        <c:ser>
          <c:idx val="4"/>
          <c:order val="3"/>
          <c:tx>
            <c:strRef>
              <c:f>B!$K$20</c:f>
              <c:strCache>
                <c:ptCount val="1"/>
                <c:pt idx="0">
                  <c:v>ROTSE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7.3000000000000001E-3</c:v>
                  </c:pt>
                  <c:pt idx="2">
                    <c:v>5.9999999999999995E-4</c:v>
                  </c:pt>
                  <c:pt idx="3">
                    <c:v>5.9999999999999995E-4</c:v>
                  </c:pt>
                  <c:pt idx="4">
                    <c:v>3.7000000000000002E-3</c:v>
                  </c:pt>
                  <c:pt idx="5">
                    <c:v>1.6999999999999999E-3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7.3000000000000001E-3</c:v>
                  </c:pt>
                  <c:pt idx="2">
                    <c:v>5.9999999999999995E-4</c:v>
                  </c:pt>
                  <c:pt idx="3">
                    <c:v>5.9999999999999995E-4</c:v>
                  </c:pt>
                  <c:pt idx="4">
                    <c:v>3.7000000000000002E-3</c:v>
                  </c:pt>
                  <c:pt idx="5">
                    <c:v>1.6999999999999999E-3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-42687.5</c:v>
                </c:pt>
                <c:pt idx="1">
                  <c:v>-5198</c:v>
                </c:pt>
                <c:pt idx="2">
                  <c:v>-5191</c:v>
                </c:pt>
                <c:pt idx="3">
                  <c:v>-5190.5</c:v>
                </c:pt>
                <c:pt idx="4">
                  <c:v>-5184</c:v>
                </c:pt>
                <c:pt idx="5">
                  <c:v>-4134</c:v>
                </c:pt>
                <c:pt idx="6">
                  <c:v>-1240.5</c:v>
                </c:pt>
                <c:pt idx="7">
                  <c:v>-0.5</c:v>
                </c:pt>
              </c:numCache>
            </c:numRef>
          </c:xVal>
          <c:yVal>
            <c:numRef>
              <c:f>B!$K$21:$K$993</c:f>
              <c:numCache>
                <c:formatCode>General</c:formatCode>
                <c:ptCount val="973"/>
                <c:pt idx="2">
                  <c:v>-1.3954556125099771E-3</c:v>
                </c:pt>
                <c:pt idx="3">
                  <c:v>2.6298804004909471E-4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0D6-451D-BF9B-3AF7F53F87E2}"/>
            </c:ext>
          </c:extLst>
        </c:ser>
        <c:ser>
          <c:idx val="2"/>
          <c:order val="4"/>
          <c:tx>
            <c:strRef>
              <c:f>B!$L$20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7.3000000000000001E-3</c:v>
                  </c:pt>
                  <c:pt idx="2">
                    <c:v>5.9999999999999995E-4</c:v>
                  </c:pt>
                  <c:pt idx="3">
                    <c:v>5.9999999999999995E-4</c:v>
                  </c:pt>
                  <c:pt idx="4">
                    <c:v>3.7000000000000002E-3</c:v>
                  </c:pt>
                  <c:pt idx="5">
                    <c:v>1.6999999999999999E-3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7.3000000000000001E-3</c:v>
                  </c:pt>
                  <c:pt idx="2">
                    <c:v>5.9999999999999995E-4</c:v>
                  </c:pt>
                  <c:pt idx="3">
                    <c:v>5.9999999999999995E-4</c:v>
                  </c:pt>
                  <c:pt idx="4">
                    <c:v>3.7000000000000002E-3</c:v>
                  </c:pt>
                  <c:pt idx="5">
                    <c:v>1.6999999999999999E-3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-42687.5</c:v>
                </c:pt>
                <c:pt idx="1">
                  <c:v>-5198</c:v>
                </c:pt>
                <c:pt idx="2">
                  <c:v>-5191</c:v>
                </c:pt>
                <c:pt idx="3">
                  <c:v>-5190.5</c:v>
                </c:pt>
                <c:pt idx="4">
                  <c:v>-5184</c:v>
                </c:pt>
                <c:pt idx="5">
                  <c:v>-4134</c:v>
                </c:pt>
                <c:pt idx="6">
                  <c:v>-1240.5</c:v>
                </c:pt>
                <c:pt idx="7">
                  <c:v>-0.5</c:v>
                </c:pt>
              </c:numCache>
            </c:numRef>
          </c:xVal>
          <c:yVal>
            <c:numRef>
              <c:f>B!$L$21:$L$993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0D6-451D-BF9B-3AF7F53F87E2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7.3000000000000001E-3</c:v>
                  </c:pt>
                  <c:pt idx="2">
                    <c:v>5.9999999999999995E-4</c:v>
                  </c:pt>
                  <c:pt idx="3">
                    <c:v>5.9999999999999995E-4</c:v>
                  </c:pt>
                  <c:pt idx="4">
                    <c:v>3.7000000000000002E-3</c:v>
                  </c:pt>
                  <c:pt idx="5">
                    <c:v>1.6999999999999999E-3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7.3000000000000001E-3</c:v>
                  </c:pt>
                  <c:pt idx="2">
                    <c:v>5.9999999999999995E-4</c:v>
                  </c:pt>
                  <c:pt idx="3">
                    <c:v>5.9999999999999995E-4</c:v>
                  </c:pt>
                  <c:pt idx="4">
                    <c:v>3.7000000000000002E-3</c:v>
                  </c:pt>
                  <c:pt idx="5">
                    <c:v>1.6999999999999999E-3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-42687.5</c:v>
                </c:pt>
                <c:pt idx="1">
                  <c:v>-5198</c:v>
                </c:pt>
                <c:pt idx="2">
                  <c:v>-5191</c:v>
                </c:pt>
                <c:pt idx="3">
                  <c:v>-5190.5</c:v>
                </c:pt>
                <c:pt idx="4">
                  <c:v>-5184</c:v>
                </c:pt>
                <c:pt idx="5">
                  <c:v>-4134</c:v>
                </c:pt>
                <c:pt idx="6">
                  <c:v>-1240.5</c:v>
                </c:pt>
                <c:pt idx="7">
                  <c:v>-0.5</c:v>
                </c:pt>
              </c:numCache>
            </c:numRef>
          </c:xVal>
          <c:yVal>
            <c:numRef>
              <c:f>B!$M$21:$M$993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0D6-451D-BF9B-3AF7F53F87E2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7.3000000000000001E-3</c:v>
                  </c:pt>
                  <c:pt idx="2">
                    <c:v>5.9999999999999995E-4</c:v>
                  </c:pt>
                  <c:pt idx="3">
                    <c:v>5.9999999999999995E-4</c:v>
                  </c:pt>
                  <c:pt idx="4">
                    <c:v>3.7000000000000002E-3</c:v>
                  </c:pt>
                  <c:pt idx="5">
                    <c:v>1.6999999999999999E-3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7.3000000000000001E-3</c:v>
                  </c:pt>
                  <c:pt idx="2">
                    <c:v>5.9999999999999995E-4</c:v>
                  </c:pt>
                  <c:pt idx="3">
                    <c:v>5.9999999999999995E-4</c:v>
                  </c:pt>
                  <c:pt idx="4">
                    <c:v>3.7000000000000002E-3</c:v>
                  </c:pt>
                  <c:pt idx="5">
                    <c:v>1.6999999999999999E-3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-42687.5</c:v>
                </c:pt>
                <c:pt idx="1">
                  <c:v>-5198</c:v>
                </c:pt>
                <c:pt idx="2">
                  <c:v>-5191</c:v>
                </c:pt>
                <c:pt idx="3">
                  <c:v>-5190.5</c:v>
                </c:pt>
                <c:pt idx="4">
                  <c:v>-5184</c:v>
                </c:pt>
                <c:pt idx="5">
                  <c:v>-4134</c:v>
                </c:pt>
                <c:pt idx="6">
                  <c:v>-1240.5</c:v>
                </c:pt>
                <c:pt idx="7">
                  <c:v>-0.5</c:v>
                </c:pt>
              </c:numCache>
            </c:numRef>
          </c:xVal>
          <c:yVal>
            <c:numRef>
              <c:f>B!$N$21:$N$993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0D6-451D-BF9B-3AF7F53F87E2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B!$F$21:$F$993</c:f>
              <c:numCache>
                <c:formatCode>General</c:formatCode>
                <c:ptCount val="973"/>
                <c:pt idx="0">
                  <c:v>-42687.5</c:v>
                </c:pt>
                <c:pt idx="1">
                  <c:v>-5198</c:v>
                </c:pt>
                <c:pt idx="2">
                  <c:v>-5191</c:v>
                </c:pt>
                <c:pt idx="3">
                  <c:v>-5190.5</c:v>
                </c:pt>
                <c:pt idx="4">
                  <c:v>-5184</c:v>
                </c:pt>
                <c:pt idx="5">
                  <c:v>-4134</c:v>
                </c:pt>
                <c:pt idx="6">
                  <c:v>-1240.5</c:v>
                </c:pt>
                <c:pt idx="7">
                  <c:v>-0.5</c:v>
                </c:pt>
              </c:numCache>
            </c:numRef>
          </c:xVal>
          <c:yVal>
            <c:numRef>
              <c:f>B!$O$21:$O$993</c:f>
              <c:numCache>
                <c:formatCode>General</c:formatCode>
                <c:ptCount val="973"/>
                <c:pt idx="0">
                  <c:v>4.1527186298275225E-4</c:v>
                </c:pt>
                <c:pt idx="1">
                  <c:v>4.1527186620088786E-4</c:v>
                </c:pt>
                <c:pt idx="2">
                  <c:v>4.1527186620148878E-4</c:v>
                </c:pt>
                <c:pt idx="3">
                  <c:v>4.1527186620153166E-4</c:v>
                </c:pt>
                <c:pt idx="4">
                  <c:v>4.1527186620208964E-4</c:v>
                </c:pt>
                <c:pt idx="5">
                  <c:v>4.1527186629222268E-4</c:v>
                </c:pt>
                <c:pt idx="6">
                  <c:v>4.1527186654060358E-4</c:v>
                </c:pt>
                <c:pt idx="7">
                  <c:v>4.1527186664704638E-4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0D6-451D-BF9B-3AF7F53F8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105176"/>
        <c:axId val="1"/>
      </c:scatterChart>
      <c:valAx>
        <c:axId val="7071051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81019940075058"/>
              <c:y val="0.8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33204633204633E-2"/>
              <c:y val="0.381249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71051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423450447072494"/>
          <c:y val="0.91874999999999996"/>
          <c:w val="0.62162243233109371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EQ Com - O-C Diagr.</a:t>
            </a:r>
          </a:p>
        </c:rich>
      </c:tx>
      <c:layout>
        <c:manualLayout>
          <c:xMode val="edge"/>
          <c:yMode val="edge"/>
          <c:x val="0.39717250639299906"/>
          <c:y val="3.4267912772585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6408933920694"/>
          <c:y val="0.14953316519776211"/>
          <c:w val="0.83547610276004602"/>
          <c:h val="0.6542075977402092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B!$F$21:$F$993</c:f>
              <c:numCache>
                <c:formatCode>General</c:formatCode>
                <c:ptCount val="973"/>
                <c:pt idx="0">
                  <c:v>-42687.5</c:v>
                </c:pt>
                <c:pt idx="1">
                  <c:v>-5198</c:v>
                </c:pt>
                <c:pt idx="2">
                  <c:v>-5191</c:v>
                </c:pt>
                <c:pt idx="3">
                  <c:v>-5190.5</c:v>
                </c:pt>
                <c:pt idx="4">
                  <c:v>-5184</c:v>
                </c:pt>
                <c:pt idx="5">
                  <c:v>-4134</c:v>
                </c:pt>
                <c:pt idx="6">
                  <c:v>-1240.5</c:v>
                </c:pt>
                <c:pt idx="7">
                  <c:v>-0.5</c:v>
                </c:pt>
              </c:numCache>
            </c:numRef>
          </c:xVal>
          <c:yVal>
            <c:numRef>
              <c:f>B!$H$21:$H$993</c:f>
              <c:numCache>
                <c:formatCode>General</c:formatCode>
                <c:ptCount val="973"/>
                <c:pt idx="0">
                  <c:v>4.8740034944785293E-2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EBF-49A3-A21E-66854B6B53AF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7.3000000000000001E-3</c:v>
                  </c:pt>
                  <c:pt idx="2">
                    <c:v>5.9999999999999995E-4</c:v>
                  </c:pt>
                  <c:pt idx="3">
                    <c:v>5.9999999999999995E-4</c:v>
                  </c:pt>
                  <c:pt idx="4">
                    <c:v>3.7000000000000002E-3</c:v>
                  </c:pt>
                  <c:pt idx="5">
                    <c:v>1.6999999999999999E-3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B!$D$21:$D$993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7.3000000000000001E-3</c:v>
                  </c:pt>
                  <c:pt idx="2">
                    <c:v>5.9999999999999995E-4</c:v>
                  </c:pt>
                  <c:pt idx="3">
                    <c:v>5.9999999999999995E-4</c:v>
                  </c:pt>
                  <c:pt idx="4">
                    <c:v>3.7000000000000002E-3</c:v>
                  </c:pt>
                  <c:pt idx="5">
                    <c:v>1.6999999999999999E-3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-42687.5</c:v>
                </c:pt>
                <c:pt idx="1">
                  <c:v>-5198</c:v>
                </c:pt>
                <c:pt idx="2">
                  <c:v>-5191</c:v>
                </c:pt>
                <c:pt idx="3">
                  <c:v>-5190.5</c:v>
                </c:pt>
                <c:pt idx="4">
                  <c:v>-5184</c:v>
                </c:pt>
                <c:pt idx="5">
                  <c:v>-4134</c:v>
                </c:pt>
                <c:pt idx="6">
                  <c:v>-1240.5</c:v>
                </c:pt>
                <c:pt idx="7">
                  <c:v>-0.5</c:v>
                </c:pt>
              </c:numCache>
            </c:numRef>
          </c:xVal>
          <c:yVal>
            <c:numRef>
              <c:f>B!$I$21:$I$993</c:f>
              <c:numCache>
                <c:formatCode>General</c:formatCode>
                <c:ptCount val="973"/>
                <c:pt idx="1">
                  <c:v>-2.313666685950011E-3</c:v>
                </c:pt>
                <c:pt idx="4">
                  <c:v>3.4227554642711766E-3</c:v>
                </c:pt>
                <c:pt idx="5">
                  <c:v>2.5544166855979711E-3</c:v>
                </c:pt>
                <c:pt idx="6">
                  <c:v>3.6780881782760844E-4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EBF-49A3-A21E-66854B6B53AF}"/>
            </c:ext>
          </c:extLst>
        </c:ser>
        <c:ser>
          <c:idx val="3"/>
          <c:order val="2"/>
          <c:tx>
            <c:strRef>
              <c:f>B!$J$20</c:f>
              <c:strCache>
                <c:ptCount val="1"/>
                <c:pt idx="0">
                  <c:v>Krajci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7.3000000000000001E-3</c:v>
                  </c:pt>
                  <c:pt idx="2">
                    <c:v>5.9999999999999995E-4</c:v>
                  </c:pt>
                  <c:pt idx="3">
                    <c:v>5.9999999999999995E-4</c:v>
                  </c:pt>
                  <c:pt idx="4">
                    <c:v>3.7000000000000002E-3</c:v>
                  </c:pt>
                  <c:pt idx="5">
                    <c:v>1.6999999999999999E-3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B!$D$21:$D$44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7.3000000000000001E-3</c:v>
                  </c:pt>
                  <c:pt idx="2">
                    <c:v>5.9999999999999995E-4</c:v>
                  </c:pt>
                  <c:pt idx="3">
                    <c:v>5.9999999999999995E-4</c:v>
                  </c:pt>
                  <c:pt idx="4">
                    <c:v>3.7000000000000002E-3</c:v>
                  </c:pt>
                  <c:pt idx="5">
                    <c:v>1.6999999999999999E-3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-42687.5</c:v>
                </c:pt>
                <c:pt idx="1">
                  <c:v>-5198</c:v>
                </c:pt>
                <c:pt idx="2">
                  <c:v>-5191</c:v>
                </c:pt>
                <c:pt idx="3">
                  <c:v>-5190.5</c:v>
                </c:pt>
                <c:pt idx="4">
                  <c:v>-5184</c:v>
                </c:pt>
                <c:pt idx="5">
                  <c:v>-4134</c:v>
                </c:pt>
                <c:pt idx="6">
                  <c:v>-1240.5</c:v>
                </c:pt>
                <c:pt idx="7">
                  <c:v>-0.5</c:v>
                </c:pt>
              </c:numCache>
            </c:numRef>
          </c:xVal>
          <c:yVal>
            <c:numRef>
              <c:f>B!$J$21:$J$993</c:f>
              <c:numCache>
                <c:formatCode>General</c:formatCode>
                <c:ptCount val="973"/>
                <c:pt idx="7">
                  <c:v>8.0563550000078976E-6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EBF-49A3-A21E-66854B6B53AF}"/>
            </c:ext>
          </c:extLst>
        </c:ser>
        <c:ser>
          <c:idx val="4"/>
          <c:order val="3"/>
          <c:tx>
            <c:strRef>
              <c:f>B!$K$20</c:f>
              <c:strCache>
                <c:ptCount val="1"/>
                <c:pt idx="0">
                  <c:v>ROTSE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7.3000000000000001E-3</c:v>
                  </c:pt>
                  <c:pt idx="2">
                    <c:v>5.9999999999999995E-4</c:v>
                  </c:pt>
                  <c:pt idx="3">
                    <c:v>5.9999999999999995E-4</c:v>
                  </c:pt>
                  <c:pt idx="4">
                    <c:v>3.7000000000000002E-3</c:v>
                  </c:pt>
                  <c:pt idx="5">
                    <c:v>1.6999999999999999E-3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7.3000000000000001E-3</c:v>
                  </c:pt>
                  <c:pt idx="2">
                    <c:v>5.9999999999999995E-4</c:v>
                  </c:pt>
                  <c:pt idx="3">
                    <c:v>5.9999999999999995E-4</c:v>
                  </c:pt>
                  <c:pt idx="4">
                    <c:v>3.7000000000000002E-3</c:v>
                  </c:pt>
                  <c:pt idx="5">
                    <c:v>1.6999999999999999E-3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-42687.5</c:v>
                </c:pt>
                <c:pt idx="1">
                  <c:v>-5198</c:v>
                </c:pt>
                <c:pt idx="2">
                  <c:v>-5191</c:v>
                </c:pt>
                <c:pt idx="3">
                  <c:v>-5190.5</c:v>
                </c:pt>
                <c:pt idx="4">
                  <c:v>-5184</c:v>
                </c:pt>
                <c:pt idx="5">
                  <c:v>-4134</c:v>
                </c:pt>
                <c:pt idx="6">
                  <c:v>-1240.5</c:v>
                </c:pt>
                <c:pt idx="7">
                  <c:v>-0.5</c:v>
                </c:pt>
              </c:numCache>
            </c:numRef>
          </c:xVal>
          <c:yVal>
            <c:numRef>
              <c:f>B!$K$21:$K$993</c:f>
              <c:numCache>
                <c:formatCode>General</c:formatCode>
                <c:ptCount val="973"/>
                <c:pt idx="2">
                  <c:v>-1.3954556125099771E-3</c:v>
                </c:pt>
                <c:pt idx="3">
                  <c:v>2.6298804004909471E-4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EBF-49A3-A21E-66854B6B53AF}"/>
            </c:ext>
          </c:extLst>
        </c:ser>
        <c:ser>
          <c:idx val="2"/>
          <c:order val="4"/>
          <c:tx>
            <c:strRef>
              <c:f>B!$L$20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7.3000000000000001E-3</c:v>
                  </c:pt>
                  <c:pt idx="2">
                    <c:v>5.9999999999999995E-4</c:v>
                  </c:pt>
                  <c:pt idx="3">
                    <c:v>5.9999999999999995E-4</c:v>
                  </c:pt>
                  <c:pt idx="4">
                    <c:v>3.7000000000000002E-3</c:v>
                  </c:pt>
                  <c:pt idx="5">
                    <c:v>1.6999999999999999E-3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7.3000000000000001E-3</c:v>
                  </c:pt>
                  <c:pt idx="2">
                    <c:v>5.9999999999999995E-4</c:v>
                  </c:pt>
                  <c:pt idx="3">
                    <c:v>5.9999999999999995E-4</c:v>
                  </c:pt>
                  <c:pt idx="4">
                    <c:v>3.7000000000000002E-3</c:v>
                  </c:pt>
                  <c:pt idx="5">
                    <c:v>1.6999999999999999E-3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-42687.5</c:v>
                </c:pt>
                <c:pt idx="1">
                  <c:v>-5198</c:v>
                </c:pt>
                <c:pt idx="2">
                  <c:v>-5191</c:v>
                </c:pt>
                <c:pt idx="3">
                  <c:v>-5190.5</c:v>
                </c:pt>
                <c:pt idx="4">
                  <c:v>-5184</c:v>
                </c:pt>
                <c:pt idx="5">
                  <c:v>-4134</c:v>
                </c:pt>
                <c:pt idx="6">
                  <c:v>-1240.5</c:v>
                </c:pt>
                <c:pt idx="7">
                  <c:v>-0.5</c:v>
                </c:pt>
              </c:numCache>
            </c:numRef>
          </c:xVal>
          <c:yVal>
            <c:numRef>
              <c:f>B!$L$21:$L$993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EBF-49A3-A21E-66854B6B53AF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7.3000000000000001E-3</c:v>
                  </c:pt>
                  <c:pt idx="2">
                    <c:v>5.9999999999999995E-4</c:v>
                  </c:pt>
                  <c:pt idx="3">
                    <c:v>5.9999999999999995E-4</c:v>
                  </c:pt>
                  <c:pt idx="4">
                    <c:v>3.7000000000000002E-3</c:v>
                  </c:pt>
                  <c:pt idx="5">
                    <c:v>1.6999999999999999E-3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7.3000000000000001E-3</c:v>
                  </c:pt>
                  <c:pt idx="2">
                    <c:v>5.9999999999999995E-4</c:v>
                  </c:pt>
                  <c:pt idx="3">
                    <c:v>5.9999999999999995E-4</c:v>
                  </c:pt>
                  <c:pt idx="4">
                    <c:v>3.7000000000000002E-3</c:v>
                  </c:pt>
                  <c:pt idx="5">
                    <c:v>1.6999999999999999E-3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-42687.5</c:v>
                </c:pt>
                <c:pt idx="1">
                  <c:v>-5198</c:v>
                </c:pt>
                <c:pt idx="2">
                  <c:v>-5191</c:v>
                </c:pt>
                <c:pt idx="3">
                  <c:v>-5190.5</c:v>
                </c:pt>
                <c:pt idx="4">
                  <c:v>-5184</c:v>
                </c:pt>
                <c:pt idx="5">
                  <c:v>-4134</c:v>
                </c:pt>
                <c:pt idx="6">
                  <c:v>-1240.5</c:v>
                </c:pt>
                <c:pt idx="7">
                  <c:v>-0.5</c:v>
                </c:pt>
              </c:numCache>
            </c:numRef>
          </c:xVal>
          <c:yVal>
            <c:numRef>
              <c:f>B!$M$21:$M$993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EBF-49A3-A21E-66854B6B53AF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7.3000000000000001E-3</c:v>
                  </c:pt>
                  <c:pt idx="2">
                    <c:v>5.9999999999999995E-4</c:v>
                  </c:pt>
                  <c:pt idx="3">
                    <c:v>5.9999999999999995E-4</c:v>
                  </c:pt>
                  <c:pt idx="4">
                    <c:v>3.7000000000000002E-3</c:v>
                  </c:pt>
                  <c:pt idx="5">
                    <c:v>1.6999999999999999E-3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7.3000000000000001E-3</c:v>
                  </c:pt>
                  <c:pt idx="2">
                    <c:v>5.9999999999999995E-4</c:v>
                  </c:pt>
                  <c:pt idx="3">
                    <c:v>5.9999999999999995E-4</c:v>
                  </c:pt>
                  <c:pt idx="4">
                    <c:v>3.7000000000000002E-3</c:v>
                  </c:pt>
                  <c:pt idx="5">
                    <c:v>1.6999999999999999E-3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-42687.5</c:v>
                </c:pt>
                <c:pt idx="1">
                  <c:v>-5198</c:v>
                </c:pt>
                <c:pt idx="2">
                  <c:v>-5191</c:v>
                </c:pt>
                <c:pt idx="3">
                  <c:v>-5190.5</c:v>
                </c:pt>
                <c:pt idx="4">
                  <c:v>-5184</c:v>
                </c:pt>
                <c:pt idx="5">
                  <c:v>-4134</c:v>
                </c:pt>
                <c:pt idx="6">
                  <c:v>-1240.5</c:v>
                </c:pt>
                <c:pt idx="7">
                  <c:v>-0.5</c:v>
                </c:pt>
              </c:numCache>
            </c:numRef>
          </c:xVal>
          <c:yVal>
            <c:numRef>
              <c:f>B!$N$21:$N$993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EBF-49A3-A21E-66854B6B53AF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B!$F$21:$F$993</c:f>
              <c:numCache>
                <c:formatCode>General</c:formatCode>
                <c:ptCount val="973"/>
                <c:pt idx="0">
                  <c:v>-42687.5</c:v>
                </c:pt>
                <c:pt idx="1">
                  <c:v>-5198</c:v>
                </c:pt>
                <c:pt idx="2">
                  <c:v>-5191</c:v>
                </c:pt>
                <c:pt idx="3">
                  <c:v>-5190.5</c:v>
                </c:pt>
                <c:pt idx="4">
                  <c:v>-5184</c:v>
                </c:pt>
                <c:pt idx="5">
                  <c:v>-4134</c:v>
                </c:pt>
                <c:pt idx="6">
                  <c:v>-1240.5</c:v>
                </c:pt>
                <c:pt idx="7">
                  <c:v>-0.5</c:v>
                </c:pt>
              </c:numCache>
            </c:numRef>
          </c:xVal>
          <c:yVal>
            <c:numRef>
              <c:f>B!$O$21:$O$993</c:f>
              <c:numCache>
                <c:formatCode>General</c:formatCode>
                <c:ptCount val="973"/>
                <c:pt idx="0">
                  <c:v>4.1527186298275225E-4</c:v>
                </c:pt>
                <c:pt idx="1">
                  <c:v>4.1527186620088786E-4</c:v>
                </c:pt>
                <c:pt idx="2">
                  <c:v>4.1527186620148878E-4</c:v>
                </c:pt>
                <c:pt idx="3">
                  <c:v>4.1527186620153166E-4</c:v>
                </c:pt>
                <c:pt idx="4">
                  <c:v>4.1527186620208964E-4</c:v>
                </c:pt>
                <c:pt idx="5">
                  <c:v>4.1527186629222268E-4</c:v>
                </c:pt>
                <c:pt idx="6">
                  <c:v>4.1527186654060358E-4</c:v>
                </c:pt>
                <c:pt idx="7">
                  <c:v>4.1527186664704638E-4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EBF-49A3-A21E-66854B6B5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5637656"/>
        <c:axId val="1"/>
      </c:scatterChart>
      <c:valAx>
        <c:axId val="555637656"/>
        <c:scaling>
          <c:orientation val="minMax"/>
          <c:max val="0"/>
          <c:min val="-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56325189428444"/>
              <c:y val="0.866046230202533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1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272493573264781E-2"/>
              <c:y val="0.383178878341141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56376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036003211680801"/>
          <c:y val="0.91900605882208652"/>
          <c:w val="0.62082302694168379"/>
          <c:h val="6.23056230120767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EQ Com - O-C Diagr.</a:t>
            </a:r>
          </a:p>
        </c:rich>
      </c:tx>
      <c:layout>
        <c:manualLayout>
          <c:xMode val="edge"/>
          <c:yMode val="edge"/>
          <c:x val="0.39768393815637909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40426721900542"/>
          <c:y val="0.15"/>
          <c:w val="0.83912589376947311"/>
          <c:h val="0.65312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'C'!$H$20:$H$20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'C'!$F$21:$F$993</c:f>
              <c:numCache>
                <c:formatCode>General</c:formatCode>
                <c:ptCount val="973"/>
                <c:pt idx="0">
                  <c:v>-42687.5</c:v>
                </c:pt>
                <c:pt idx="1">
                  <c:v>-5198</c:v>
                </c:pt>
                <c:pt idx="2">
                  <c:v>-5191</c:v>
                </c:pt>
                <c:pt idx="3">
                  <c:v>-5190.5</c:v>
                </c:pt>
                <c:pt idx="4">
                  <c:v>-5184</c:v>
                </c:pt>
                <c:pt idx="5">
                  <c:v>-4134</c:v>
                </c:pt>
                <c:pt idx="6">
                  <c:v>-1240.5</c:v>
                </c:pt>
                <c:pt idx="7">
                  <c:v>-0.5</c:v>
                </c:pt>
              </c:numCache>
            </c:numRef>
          </c:xVal>
          <c:yVal>
            <c:numRef>
              <c:f>'C'!$H$21:$H$993</c:f>
              <c:numCache>
                <c:formatCode>General</c:formatCode>
                <c:ptCount val="973"/>
                <c:pt idx="0">
                  <c:v>4.8740034944785293E-2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60D-43A7-8E86-0040A20E85B1}"/>
            </c:ext>
          </c:extLst>
        </c:ser>
        <c:ser>
          <c:idx val="1"/>
          <c:order val="1"/>
          <c:tx>
            <c:strRef>
              <c:f>'C'!$I$20:$I$20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7.3000000000000001E-3</c:v>
                  </c:pt>
                  <c:pt idx="2">
                    <c:v>5.9999999999999995E-4</c:v>
                  </c:pt>
                  <c:pt idx="3">
                    <c:v>5.9999999999999995E-4</c:v>
                  </c:pt>
                  <c:pt idx="4">
                    <c:v>3.7000000000000002E-3</c:v>
                  </c:pt>
                  <c:pt idx="5">
                    <c:v>1.6999999999999999E-3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'C'!$D$21:$D$993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7.3000000000000001E-3</c:v>
                  </c:pt>
                  <c:pt idx="2">
                    <c:v>5.9999999999999995E-4</c:v>
                  </c:pt>
                  <c:pt idx="3">
                    <c:v>5.9999999999999995E-4</c:v>
                  </c:pt>
                  <c:pt idx="4">
                    <c:v>3.7000000000000002E-3</c:v>
                  </c:pt>
                  <c:pt idx="5">
                    <c:v>1.6999999999999999E-3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'C'!$F$21:$F$993</c:f>
              <c:numCache>
                <c:formatCode>General</c:formatCode>
                <c:ptCount val="973"/>
                <c:pt idx="0">
                  <c:v>-42687.5</c:v>
                </c:pt>
                <c:pt idx="1">
                  <c:v>-5198</c:v>
                </c:pt>
                <c:pt idx="2">
                  <c:v>-5191</c:v>
                </c:pt>
                <c:pt idx="3">
                  <c:v>-5190.5</c:v>
                </c:pt>
                <c:pt idx="4">
                  <c:v>-5184</c:v>
                </c:pt>
                <c:pt idx="5">
                  <c:v>-4134</c:v>
                </c:pt>
                <c:pt idx="6">
                  <c:v>-1240.5</c:v>
                </c:pt>
                <c:pt idx="7">
                  <c:v>-0.5</c:v>
                </c:pt>
              </c:numCache>
            </c:numRef>
          </c:xVal>
          <c:yVal>
            <c:numRef>
              <c:f>'C'!$I$21:$I$993</c:f>
              <c:numCache>
                <c:formatCode>General</c:formatCode>
                <c:ptCount val="973"/>
                <c:pt idx="1">
                  <c:v>-2.313666685950011E-3</c:v>
                </c:pt>
                <c:pt idx="4">
                  <c:v>3.4227554642711766E-3</c:v>
                </c:pt>
                <c:pt idx="5">
                  <c:v>2.5544166855979711E-3</c:v>
                </c:pt>
                <c:pt idx="6">
                  <c:v>3.6780881782760844E-4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60D-43A7-8E86-0040A20E85B1}"/>
            </c:ext>
          </c:extLst>
        </c:ser>
        <c:ser>
          <c:idx val="3"/>
          <c:order val="2"/>
          <c:tx>
            <c:strRef>
              <c:f>'C'!$J$20</c:f>
              <c:strCache>
                <c:ptCount val="1"/>
                <c:pt idx="0">
                  <c:v>Krajci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7.3000000000000001E-3</c:v>
                  </c:pt>
                  <c:pt idx="2">
                    <c:v>5.9999999999999995E-4</c:v>
                  </c:pt>
                  <c:pt idx="3">
                    <c:v>5.9999999999999995E-4</c:v>
                  </c:pt>
                  <c:pt idx="4">
                    <c:v>3.7000000000000002E-3</c:v>
                  </c:pt>
                  <c:pt idx="5">
                    <c:v>1.6999999999999999E-3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'C'!$D$21:$D$44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7.3000000000000001E-3</c:v>
                  </c:pt>
                  <c:pt idx="2">
                    <c:v>5.9999999999999995E-4</c:v>
                  </c:pt>
                  <c:pt idx="3">
                    <c:v>5.9999999999999995E-4</c:v>
                  </c:pt>
                  <c:pt idx="4">
                    <c:v>3.7000000000000002E-3</c:v>
                  </c:pt>
                  <c:pt idx="5">
                    <c:v>1.6999999999999999E-3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'C'!$F$21:$F$993</c:f>
              <c:numCache>
                <c:formatCode>General</c:formatCode>
                <c:ptCount val="973"/>
                <c:pt idx="0">
                  <c:v>-42687.5</c:v>
                </c:pt>
                <c:pt idx="1">
                  <c:v>-5198</c:v>
                </c:pt>
                <c:pt idx="2">
                  <c:v>-5191</c:v>
                </c:pt>
                <c:pt idx="3">
                  <c:v>-5190.5</c:v>
                </c:pt>
                <c:pt idx="4">
                  <c:v>-5184</c:v>
                </c:pt>
                <c:pt idx="5">
                  <c:v>-4134</c:v>
                </c:pt>
                <c:pt idx="6">
                  <c:v>-1240.5</c:v>
                </c:pt>
                <c:pt idx="7">
                  <c:v>-0.5</c:v>
                </c:pt>
              </c:numCache>
            </c:numRef>
          </c:xVal>
          <c:yVal>
            <c:numRef>
              <c:f>'C'!$J$21:$J$993</c:f>
              <c:numCache>
                <c:formatCode>General</c:formatCode>
                <c:ptCount val="973"/>
                <c:pt idx="7">
                  <c:v>8.0563550000078976E-6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60D-43A7-8E86-0040A20E85B1}"/>
            </c:ext>
          </c:extLst>
        </c:ser>
        <c:ser>
          <c:idx val="4"/>
          <c:order val="3"/>
          <c:tx>
            <c:strRef>
              <c:f>'C'!$K$20</c:f>
              <c:strCache>
                <c:ptCount val="1"/>
                <c:pt idx="0">
                  <c:v>ROTSE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7.3000000000000001E-3</c:v>
                  </c:pt>
                  <c:pt idx="2">
                    <c:v>5.9999999999999995E-4</c:v>
                  </c:pt>
                  <c:pt idx="3">
                    <c:v>5.9999999999999995E-4</c:v>
                  </c:pt>
                  <c:pt idx="4">
                    <c:v>3.7000000000000002E-3</c:v>
                  </c:pt>
                  <c:pt idx="5">
                    <c:v>1.6999999999999999E-3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'C'!$D$21:$D$93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7.3000000000000001E-3</c:v>
                  </c:pt>
                  <c:pt idx="2">
                    <c:v>5.9999999999999995E-4</c:v>
                  </c:pt>
                  <c:pt idx="3">
                    <c:v>5.9999999999999995E-4</c:v>
                  </c:pt>
                  <c:pt idx="4">
                    <c:v>3.7000000000000002E-3</c:v>
                  </c:pt>
                  <c:pt idx="5">
                    <c:v>1.6999999999999999E-3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'C'!$F$21:$F$993</c:f>
              <c:numCache>
                <c:formatCode>General</c:formatCode>
                <c:ptCount val="973"/>
                <c:pt idx="0">
                  <c:v>-42687.5</c:v>
                </c:pt>
                <c:pt idx="1">
                  <c:v>-5198</c:v>
                </c:pt>
                <c:pt idx="2">
                  <c:v>-5191</c:v>
                </c:pt>
                <c:pt idx="3">
                  <c:v>-5190.5</c:v>
                </c:pt>
                <c:pt idx="4">
                  <c:v>-5184</c:v>
                </c:pt>
                <c:pt idx="5">
                  <c:v>-4134</c:v>
                </c:pt>
                <c:pt idx="6">
                  <c:v>-1240.5</c:v>
                </c:pt>
                <c:pt idx="7">
                  <c:v>-0.5</c:v>
                </c:pt>
              </c:numCache>
            </c:numRef>
          </c:xVal>
          <c:yVal>
            <c:numRef>
              <c:f>'C'!$K$21:$K$993</c:f>
              <c:numCache>
                <c:formatCode>General</c:formatCode>
                <c:ptCount val="973"/>
                <c:pt idx="2">
                  <c:v>-1.3954556125099771E-3</c:v>
                </c:pt>
                <c:pt idx="3">
                  <c:v>2.6298804004909471E-4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60D-43A7-8E86-0040A20E85B1}"/>
            </c:ext>
          </c:extLst>
        </c:ser>
        <c:ser>
          <c:idx val="2"/>
          <c:order val="4"/>
          <c:tx>
            <c:strRef>
              <c:f>'C'!$L$20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7.3000000000000001E-3</c:v>
                  </c:pt>
                  <c:pt idx="2">
                    <c:v>5.9999999999999995E-4</c:v>
                  </c:pt>
                  <c:pt idx="3">
                    <c:v>5.9999999999999995E-4</c:v>
                  </c:pt>
                  <c:pt idx="4">
                    <c:v>3.7000000000000002E-3</c:v>
                  </c:pt>
                  <c:pt idx="5">
                    <c:v>1.6999999999999999E-3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'C'!$D$21:$D$93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7.3000000000000001E-3</c:v>
                  </c:pt>
                  <c:pt idx="2">
                    <c:v>5.9999999999999995E-4</c:v>
                  </c:pt>
                  <c:pt idx="3">
                    <c:v>5.9999999999999995E-4</c:v>
                  </c:pt>
                  <c:pt idx="4">
                    <c:v>3.7000000000000002E-3</c:v>
                  </c:pt>
                  <c:pt idx="5">
                    <c:v>1.6999999999999999E-3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'C'!$F$21:$F$993</c:f>
              <c:numCache>
                <c:formatCode>General</c:formatCode>
                <c:ptCount val="973"/>
                <c:pt idx="0">
                  <c:v>-42687.5</c:v>
                </c:pt>
                <c:pt idx="1">
                  <c:v>-5198</c:v>
                </c:pt>
                <c:pt idx="2">
                  <c:v>-5191</c:v>
                </c:pt>
                <c:pt idx="3">
                  <c:v>-5190.5</c:v>
                </c:pt>
                <c:pt idx="4">
                  <c:v>-5184</c:v>
                </c:pt>
                <c:pt idx="5">
                  <c:v>-4134</c:v>
                </c:pt>
                <c:pt idx="6">
                  <c:v>-1240.5</c:v>
                </c:pt>
                <c:pt idx="7">
                  <c:v>-0.5</c:v>
                </c:pt>
              </c:numCache>
            </c:numRef>
          </c:xVal>
          <c:yVal>
            <c:numRef>
              <c:f>'C'!$L$21:$L$993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60D-43A7-8E86-0040A20E85B1}"/>
            </c:ext>
          </c:extLst>
        </c:ser>
        <c:ser>
          <c:idx val="5"/>
          <c:order val="5"/>
          <c:tx>
            <c:strRef>
              <c:f>'C'!$M$20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7.3000000000000001E-3</c:v>
                  </c:pt>
                  <c:pt idx="2">
                    <c:v>5.9999999999999995E-4</c:v>
                  </c:pt>
                  <c:pt idx="3">
                    <c:v>5.9999999999999995E-4</c:v>
                  </c:pt>
                  <c:pt idx="4">
                    <c:v>3.7000000000000002E-3</c:v>
                  </c:pt>
                  <c:pt idx="5">
                    <c:v>1.6999999999999999E-3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'C'!$D$21:$D$93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7.3000000000000001E-3</c:v>
                  </c:pt>
                  <c:pt idx="2">
                    <c:v>5.9999999999999995E-4</c:v>
                  </c:pt>
                  <c:pt idx="3">
                    <c:v>5.9999999999999995E-4</c:v>
                  </c:pt>
                  <c:pt idx="4">
                    <c:v>3.7000000000000002E-3</c:v>
                  </c:pt>
                  <c:pt idx="5">
                    <c:v>1.6999999999999999E-3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'C'!$F$21:$F$993</c:f>
              <c:numCache>
                <c:formatCode>General</c:formatCode>
                <c:ptCount val="973"/>
                <c:pt idx="0">
                  <c:v>-42687.5</c:v>
                </c:pt>
                <c:pt idx="1">
                  <c:v>-5198</c:v>
                </c:pt>
                <c:pt idx="2">
                  <c:v>-5191</c:v>
                </c:pt>
                <c:pt idx="3">
                  <c:v>-5190.5</c:v>
                </c:pt>
                <c:pt idx="4">
                  <c:v>-5184</c:v>
                </c:pt>
                <c:pt idx="5">
                  <c:v>-4134</c:v>
                </c:pt>
                <c:pt idx="6">
                  <c:v>-1240.5</c:v>
                </c:pt>
                <c:pt idx="7">
                  <c:v>-0.5</c:v>
                </c:pt>
              </c:numCache>
            </c:numRef>
          </c:xVal>
          <c:yVal>
            <c:numRef>
              <c:f>'C'!$M$21:$M$993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60D-43A7-8E86-0040A20E85B1}"/>
            </c:ext>
          </c:extLst>
        </c:ser>
        <c:ser>
          <c:idx val="6"/>
          <c:order val="6"/>
          <c:tx>
            <c:strRef>
              <c:f>'C'!$N$20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7.3000000000000001E-3</c:v>
                  </c:pt>
                  <c:pt idx="2">
                    <c:v>5.9999999999999995E-4</c:v>
                  </c:pt>
                  <c:pt idx="3">
                    <c:v>5.9999999999999995E-4</c:v>
                  </c:pt>
                  <c:pt idx="4">
                    <c:v>3.7000000000000002E-3</c:v>
                  </c:pt>
                  <c:pt idx="5">
                    <c:v>1.6999999999999999E-3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'C'!$D$21:$D$93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7.3000000000000001E-3</c:v>
                  </c:pt>
                  <c:pt idx="2">
                    <c:v>5.9999999999999995E-4</c:v>
                  </c:pt>
                  <c:pt idx="3">
                    <c:v>5.9999999999999995E-4</c:v>
                  </c:pt>
                  <c:pt idx="4">
                    <c:v>3.7000000000000002E-3</c:v>
                  </c:pt>
                  <c:pt idx="5">
                    <c:v>1.6999999999999999E-3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'C'!$F$21:$F$993</c:f>
              <c:numCache>
                <c:formatCode>General</c:formatCode>
                <c:ptCount val="973"/>
                <c:pt idx="0">
                  <c:v>-42687.5</c:v>
                </c:pt>
                <c:pt idx="1">
                  <c:v>-5198</c:v>
                </c:pt>
                <c:pt idx="2">
                  <c:v>-5191</c:v>
                </c:pt>
                <c:pt idx="3">
                  <c:v>-5190.5</c:v>
                </c:pt>
                <c:pt idx="4">
                  <c:v>-5184</c:v>
                </c:pt>
                <c:pt idx="5">
                  <c:v>-4134</c:v>
                </c:pt>
                <c:pt idx="6">
                  <c:v>-1240.5</c:v>
                </c:pt>
                <c:pt idx="7">
                  <c:v>-0.5</c:v>
                </c:pt>
              </c:numCache>
            </c:numRef>
          </c:xVal>
          <c:yVal>
            <c:numRef>
              <c:f>'C'!$N$21:$N$993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60D-43A7-8E86-0040A20E85B1}"/>
            </c:ext>
          </c:extLst>
        </c:ser>
        <c:ser>
          <c:idx val="7"/>
          <c:order val="7"/>
          <c:tx>
            <c:strRef>
              <c:f>'C'!$O$20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'C'!$F$21:$F$993</c:f>
              <c:numCache>
                <c:formatCode>General</c:formatCode>
                <c:ptCount val="973"/>
                <c:pt idx="0">
                  <c:v>-42687.5</c:v>
                </c:pt>
                <c:pt idx="1">
                  <c:v>-5198</c:v>
                </c:pt>
                <c:pt idx="2">
                  <c:v>-5191</c:v>
                </c:pt>
                <c:pt idx="3">
                  <c:v>-5190.5</c:v>
                </c:pt>
                <c:pt idx="4">
                  <c:v>-5184</c:v>
                </c:pt>
                <c:pt idx="5">
                  <c:v>-4134</c:v>
                </c:pt>
                <c:pt idx="6">
                  <c:v>-1240.5</c:v>
                </c:pt>
                <c:pt idx="7">
                  <c:v>-0.5</c:v>
                </c:pt>
              </c:numCache>
            </c:numRef>
          </c:xVal>
          <c:yVal>
            <c:numRef>
              <c:f>'C'!$O$21:$O$993</c:f>
              <c:numCache>
                <c:formatCode>General</c:formatCode>
                <c:ptCount val="973"/>
                <c:pt idx="0">
                  <c:v>4.7842092675420757E-2</c:v>
                </c:pt>
                <c:pt idx="1">
                  <c:v>2.3210998988802039E-3</c:v>
                </c:pt>
                <c:pt idx="2">
                  <c:v>2.3126002669983233E-3</c:v>
                </c:pt>
                <c:pt idx="3">
                  <c:v>2.3119931504353318E-3</c:v>
                </c:pt>
                <c:pt idx="4">
                  <c:v>2.304100635116442E-3</c:v>
                </c:pt>
                <c:pt idx="5">
                  <c:v>1.0291558528342671E-3</c:v>
                </c:pt>
                <c:pt idx="6">
                  <c:v>-2.4842276971976107E-3</c:v>
                </c:pt>
                <c:pt idx="7">
                  <c:v>-3.9898767734165598E-3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60D-43A7-8E86-0040A20E8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1113904"/>
        <c:axId val="1"/>
      </c:scatterChart>
      <c:valAx>
        <c:axId val="4311139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81019940075058"/>
              <c:y val="0.8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33204633204633E-2"/>
              <c:y val="0.381249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11139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3423450447072494"/>
          <c:y val="0.91874999999999996"/>
          <c:w val="0.85585693680181862"/>
          <c:h val="0.981249999999999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419100</xdr:colOff>
      <xdr:row>0</xdr:row>
      <xdr:rowOff>9526</xdr:rowOff>
    </xdr:from>
    <xdr:to>
      <xdr:col>27</xdr:col>
      <xdr:colOff>152400</xdr:colOff>
      <xdr:row>17</xdr:row>
      <xdr:rowOff>85726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A35CC209-7137-60F0-3A02-8A35F8A018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85725</xdr:colOff>
      <xdr:row>0</xdr:row>
      <xdr:rowOff>38100</xdr:rowOff>
    </xdr:from>
    <xdr:to>
      <xdr:col>17</xdr:col>
      <xdr:colOff>314325</xdr:colOff>
      <xdr:row>17</xdr:row>
      <xdr:rowOff>114300</xdr:rowOff>
    </xdr:to>
    <xdr:graphicFrame macro="">
      <xdr:nvGraphicFramePr>
        <xdr:cNvPr id="1031" name="Chart 3">
          <a:extLst>
            <a:ext uri="{FF2B5EF4-FFF2-40B4-BE49-F238E27FC236}">
              <a16:creationId xmlns:a16="http://schemas.microsoft.com/office/drawing/2014/main" id="{D070C0F9-7912-FEAE-5FAD-62C0DA5735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514350</xdr:colOff>
      <xdr:row>0</xdr:row>
      <xdr:rowOff>0</xdr:rowOff>
    </xdr:from>
    <xdr:to>
      <xdr:col>28</xdr:col>
      <xdr:colOff>371475</xdr:colOff>
      <xdr:row>18</xdr:row>
      <xdr:rowOff>19050</xdr:rowOff>
    </xdr:to>
    <xdr:graphicFrame macro="">
      <xdr:nvGraphicFramePr>
        <xdr:cNvPr id="50181" name="Chart 1">
          <a:extLst>
            <a:ext uri="{FF2B5EF4-FFF2-40B4-BE49-F238E27FC236}">
              <a16:creationId xmlns:a16="http://schemas.microsoft.com/office/drawing/2014/main" id="{D6DE4F56-2E5F-4140-2C60-18B7AE4E59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314325</xdr:colOff>
      <xdr:row>0</xdr:row>
      <xdr:rowOff>0</xdr:rowOff>
    </xdr:from>
    <xdr:to>
      <xdr:col>17</xdr:col>
      <xdr:colOff>257175</xdr:colOff>
      <xdr:row>18</xdr:row>
      <xdr:rowOff>28575</xdr:rowOff>
    </xdr:to>
    <xdr:graphicFrame macro="">
      <xdr:nvGraphicFramePr>
        <xdr:cNvPr id="50182" name="Chart 2">
          <a:extLst>
            <a:ext uri="{FF2B5EF4-FFF2-40B4-BE49-F238E27FC236}">
              <a16:creationId xmlns:a16="http://schemas.microsoft.com/office/drawing/2014/main" id="{3896C448-B44B-525B-768B-0A4FD43A1C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0</xdr:row>
      <xdr:rowOff>0</xdr:rowOff>
    </xdr:from>
    <xdr:to>
      <xdr:col>17</xdr:col>
      <xdr:colOff>238125</xdr:colOff>
      <xdr:row>18</xdr:row>
      <xdr:rowOff>19050</xdr:rowOff>
    </xdr:to>
    <xdr:graphicFrame macro="">
      <xdr:nvGraphicFramePr>
        <xdr:cNvPr id="52227" name="Chart 1">
          <a:extLst>
            <a:ext uri="{FF2B5EF4-FFF2-40B4-BE49-F238E27FC236}">
              <a16:creationId xmlns:a16="http://schemas.microsoft.com/office/drawing/2014/main" id="{C06D2C81-74F1-BEBC-677E-D62F46483A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592" TargetMode="External"/><Relationship Id="rId13" Type="http://schemas.openxmlformats.org/officeDocument/2006/relationships/hyperlink" Target="http://www.bav-astro.de/sfs/BAVM_link.php?BAVMnr=214" TargetMode="External"/><Relationship Id="rId18" Type="http://schemas.openxmlformats.org/officeDocument/2006/relationships/hyperlink" Target="http://www.konkoly.hu/cgi-bin/IBVS?6029" TargetMode="External"/><Relationship Id="rId3" Type="http://schemas.openxmlformats.org/officeDocument/2006/relationships/hyperlink" Target="http://www.konkoly.hu/cgi-bin/IBVS?5287" TargetMode="External"/><Relationship Id="rId7" Type="http://schemas.openxmlformats.org/officeDocument/2006/relationships/hyperlink" Target="http://www.konkoly.hu/cgi-bin/IBVS?5583" TargetMode="External"/><Relationship Id="rId12" Type="http://schemas.openxmlformats.org/officeDocument/2006/relationships/hyperlink" Target="http://www.konkoly.hu/cgi-bin/IBVS?5894" TargetMode="External"/><Relationship Id="rId17" Type="http://schemas.openxmlformats.org/officeDocument/2006/relationships/hyperlink" Target="http://www.bav-astro.de/sfs/BAVM_link.php?BAVMnr=220" TargetMode="External"/><Relationship Id="rId2" Type="http://schemas.openxmlformats.org/officeDocument/2006/relationships/hyperlink" Target="http://www.konkoly.hu/cgi-bin/IBVS?5263" TargetMode="External"/><Relationship Id="rId16" Type="http://schemas.openxmlformats.org/officeDocument/2006/relationships/hyperlink" Target="http://www.bav-astro.de/sfs/BAVM_link.php?BAVMnr=220" TargetMode="External"/><Relationship Id="rId1" Type="http://schemas.openxmlformats.org/officeDocument/2006/relationships/hyperlink" Target="http://www.konkoly.hu/cgi-bin/IBVS?5263" TargetMode="External"/><Relationship Id="rId6" Type="http://schemas.openxmlformats.org/officeDocument/2006/relationships/hyperlink" Target="http://www.konkoly.hu/cgi-bin/IBVS?5583" TargetMode="External"/><Relationship Id="rId11" Type="http://schemas.openxmlformats.org/officeDocument/2006/relationships/hyperlink" Target="http://www.bav-astro.de/sfs/BAVM_link.php?BAVMnr=209" TargetMode="External"/><Relationship Id="rId5" Type="http://schemas.openxmlformats.org/officeDocument/2006/relationships/hyperlink" Target="http://www.bav-astro.de/sfs/BAVM_link.php?BAVMnr=158" TargetMode="External"/><Relationship Id="rId15" Type="http://schemas.openxmlformats.org/officeDocument/2006/relationships/hyperlink" Target="http://www.konkoly.hu/cgi-bin/IBVS?5992" TargetMode="External"/><Relationship Id="rId10" Type="http://schemas.openxmlformats.org/officeDocument/2006/relationships/hyperlink" Target="http://www.bav-astro.de/sfs/BAVM_link.php?BAVMnr=178" TargetMode="External"/><Relationship Id="rId19" Type="http://schemas.openxmlformats.org/officeDocument/2006/relationships/hyperlink" Target="http://www.konkoly.hu/cgi-bin/IBVS?6029" TargetMode="External"/><Relationship Id="rId4" Type="http://schemas.openxmlformats.org/officeDocument/2006/relationships/hyperlink" Target="http://www.bav-astro.de/sfs/BAVM_link.php?BAVMnr=172" TargetMode="External"/><Relationship Id="rId9" Type="http://schemas.openxmlformats.org/officeDocument/2006/relationships/hyperlink" Target="http://www.bav-astro.de/sfs/BAVM_link.php?BAVMnr=4-5" TargetMode="External"/><Relationship Id="rId14" Type="http://schemas.openxmlformats.org/officeDocument/2006/relationships/hyperlink" Target="http://www.bav-astro.de/sfs/BAVM_link.php?BAVMnr=225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Q46"/>
  <sheetViews>
    <sheetView tabSelected="1" workbookViewId="0">
      <pane xSplit="14" ySplit="22" topLeftCell="O26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style="60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46</v>
      </c>
    </row>
    <row r="2" spans="1:6">
      <c r="A2" t="s">
        <v>25</v>
      </c>
      <c r="B2" s="19" t="s">
        <v>42</v>
      </c>
    </row>
    <row r="4" spans="1:6" ht="14.25" thickTop="1" thickBot="1">
      <c r="A4" s="8" t="s">
        <v>0</v>
      </c>
      <c r="C4" s="61">
        <v>37705.584000000003</v>
      </c>
      <c r="D4" s="4">
        <v>0.36186699999999999</v>
      </c>
    </row>
    <row r="5" spans="1:6" ht="13.5" thickTop="1">
      <c r="A5" s="26" t="s">
        <v>50</v>
      </c>
      <c r="B5" s="21"/>
      <c r="C5" s="62">
        <v>-9.5</v>
      </c>
      <c r="D5" s="21" t="s">
        <v>51</v>
      </c>
    </row>
    <row r="6" spans="1:6">
      <c r="A6" s="8" t="s">
        <v>1</v>
      </c>
    </row>
    <row r="7" spans="1:6">
      <c r="A7" t="s">
        <v>2</v>
      </c>
      <c r="C7" s="60">
        <f>+C4</f>
        <v>37705.584000000003</v>
      </c>
    </row>
    <row r="8" spans="1:6">
      <c r="A8" t="s">
        <v>3</v>
      </c>
      <c r="C8" s="60">
        <f>+D4</f>
        <v>0.36186699999999999</v>
      </c>
    </row>
    <row r="9" spans="1:6">
      <c r="A9" s="34" t="s">
        <v>55</v>
      </c>
      <c r="B9" s="35">
        <v>22</v>
      </c>
      <c r="C9" s="63" t="str">
        <f>"F"&amp;B9</f>
        <v>F22</v>
      </c>
      <c r="D9" s="14" t="str">
        <f>"G"&amp;B9</f>
        <v>G22</v>
      </c>
    </row>
    <row r="10" spans="1:6" ht="13.5" thickBot="1">
      <c r="A10" s="21"/>
      <c r="B10" s="21"/>
      <c r="C10" s="64" t="s">
        <v>20</v>
      </c>
      <c r="D10" s="7" t="s">
        <v>21</v>
      </c>
      <c r="E10" s="21"/>
    </row>
    <row r="11" spans="1:6">
      <c r="A11" s="21" t="s">
        <v>16</v>
      </c>
      <c r="B11" s="21"/>
      <c r="C11" s="65">
        <f ca="1">INTERCEPT(INDIRECT($D$9):G992,INDIRECT($C$9):F992)</f>
        <v>-0.61692149256476825</v>
      </c>
      <c r="D11" s="6"/>
      <c r="E11" s="21"/>
    </row>
    <row r="12" spans="1:6">
      <c r="A12" s="21" t="s">
        <v>17</v>
      </c>
      <c r="B12" s="21"/>
      <c r="C12" s="65">
        <f ca="1">SLOPE(INDIRECT($D$9):G992,INDIRECT($C$9):F992)</f>
        <v>1.6760199152347542E-5</v>
      </c>
      <c r="D12" s="6"/>
      <c r="E12" s="21"/>
    </row>
    <row r="13" spans="1:6">
      <c r="A13" s="21" t="s">
        <v>19</v>
      </c>
      <c r="B13" s="21"/>
      <c r="C13" s="66" t="s">
        <v>14</v>
      </c>
    </row>
    <row r="14" spans="1:6">
      <c r="A14" s="21"/>
      <c r="B14" s="21"/>
      <c r="C14" s="67"/>
    </row>
    <row r="15" spans="1:6">
      <c r="A15" s="28" t="s">
        <v>18</v>
      </c>
      <c r="B15" s="21"/>
      <c r="C15" s="68">
        <f ca="1">(C7+C11)+(C8+C12)*INT(MAX(F21:F3533))</f>
        <v>57493.494853717493</v>
      </c>
      <c r="E15" s="29" t="s">
        <v>56</v>
      </c>
      <c r="F15" s="27">
        <v>1</v>
      </c>
    </row>
    <row r="16" spans="1:6">
      <c r="A16" s="31" t="s">
        <v>4</v>
      </c>
      <c r="B16" s="21"/>
      <c r="C16" s="69">
        <f ca="1">+C8+C12</f>
        <v>0.36188376019915236</v>
      </c>
      <c r="E16" s="29" t="s">
        <v>52</v>
      </c>
      <c r="F16" s="30">
        <f ca="1">NOW()+15018.5+$C$5/24</f>
        <v>60339.639481365739</v>
      </c>
    </row>
    <row r="17" spans="1:17" ht="13.5" thickBot="1">
      <c r="A17" s="29" t="s">
        <v>45</v>
      </c>
      <c r="B17" s="21"/>
      <c r="C17" s="67">
        <f>COUNT(C21:C2191)</f>
        <v>25</v>
      </c>
      <c r="E17" s="29" t="s">
        <v>57</v>
      </c>
      <c r="F17" s="30">
        <f ca="1">ROUND(2*(F16-$C$7)/$C$8,0)/2+F15</f>
        <v>62549</v>
      </c>
    </row>
    <row r="18" spans="1:17" ht="14.25" thickTop="1" thickBot="1">
      <c r="A18" s="31" t="s">
        <v>5</v>
      </c>
      <c r="B18" s="21"/>
      <c r="C18" s="70">
        <f ca="1">+C15</f>
        <v>57493.494853717493</v>
      </c>
      <c r="D18" s="33">
        <f ca="1">+C16</f>
        <v>0.36188376019915236</v>
      </c>
      <c r="E18" s="29" t="s">
        <v>53</v>
      </c>
      <c r="F18" s="14">
        <f ca="1">ROUND(2*(F16-$C$15)/$C$16,0)/2+F15</f>
        <v>7866</v>
      </c>
    </row>
    <row r="19" spans="1:17" ht="13.5" thickTop="1">
      <c r="E19" s="29" t="s">
        <v>54</v>
      </c>
      <c r="F19" s="32">
        <f ca="1">+$C$15+$C$16*F18-15018.5-$C$5/24</f>
        <v>45321.968344777364</v>
      </c>
    </row>
    <row r="20" spans="1:17" ht="13.5" thickBot="1">
      <c r="A20" s="7" t="s">
        <v>6</v>
      </c>
      <c r="B20" s="7" t="s">
        <v>7</v>
      </c>
      <c r="C20" s="64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70</v>
      </c>
      <c r="I20" s="10" t="s">
        <v>73</v>
      </c>
      <c r="J20" s="10" t="s">
        <v>67</v>
      </c>
      <c r="K20" s="10" t="s">
        <v>65</v>
      </c>
      <c r="L20" s="10" t="s">
        <v>26</v>
      </c>
      <c r="M20" s="10" t="s">
        <v>27</v>
      </c>
      <c r="N20" s="10" t="s">
        <v>28</v>
      </c>
      <c r="O20" s="10" t="s">
        <v>23</v>
      </c>
      <c r="P20" s="9" t="s">
        <v>22</v>
      </c>
      <c r="Q20" s="7" t="s">
        <v>15</v>
      </c>
    </row>
    <row r="21" spans="1:17">
      <c r="A21" t="s">
        <v>12</v>
      </c>
      <c r="B21" s="6"/>
      <c r="C21" s="25">
        <v>37705.584000000003</v>
      </c>
      <c r="D21" s="23" t="s">
        <v>14</v>
      </c>
      <c r="E21">
        <f t="shared" ref="E21:E44" si="0">+(C21-C$7)/C$8</f>
        <v>0</v>
      </c>
      <c r="F21">
        <f t="shared" ref="F21:F32" si="1">ROUND(2*E21,0)/2</f>
        <v>0</v>
      </c>
      <c r="G21">
        <f t="shared" ref="G21:G44" si="2">+C21-(C$7+F21*C$8)</f>
        <v>0</v>
      </c>
      <c r="H21" s="15">
        <f>+G21</f>
        <v>0</v>
      </c>
      <c r="O21">
        <f t="shared" ref="O21:O44" ca="1" si="3">+C$11+C$12*$F21</f>
        <v>-0.61692149256476825</v>
      </c>
      <c r="Q21" s="2">
        <f t="shared" ref="Q21:Q44" si="4">+C21-15018.5</f>
        <v>22687.084000000003</v>
      </c>
    </row>
    <row r="22" spans="1:17">
      <c r="A22" t="s">
        <v>33</v>
      </c>
      <c r="B22" s="13" t="s">
        <v>32</v>
      </c>
      <c r="C22" s="72">
        <v>51272.349900000001</v>
      </c>
      <c r="D22" s="24">
        <v>7.3000000000000001E-3</v>
      </c>
      <c r="E22">
        <f t="shared" si="0"/>
        <v>37491.02819544197</v>
      </c>
      <c r="F22">
        <f t="shared" si="1"/>
        <v>37491</v>
      </c>
      <c r="G22">
        <f t="shared" si="2"/>
        <v>1.020299999800045E-2</v>
      </c>
      <c r="K22">
        <f>+G22</f>
        <v>1.020299999800045E-2</v>
      </c>
      <c r="O22">
        <f t="shared" ca="1" si="3"/>
        <v>1.1435133855893453E-2</v>
      </c>
      <c r="Q22" s="2">
        <f t="shared" si="4"/>
        <v>36253.849900000001</v>
      </c>
    </row>
    <row r="23" spans="1:17">
      <c r="A23" t="s">
        <v>37</v>
      </c>
      <c r="C23" s="25">
        <v>51274.883999999998</v>
      </c>
      <c r="D23" s="23">
        <v>5.9999999999999995E-4</v>
      </c>
      <c r="E23">
        <f t="shared" si="0"/>
        <v>37498.031044555035</v>
      </c>
      <c r="F23">
        <f t="shared" si="1"/>
        <v>37498</v>
      </c>
      <c r="G23">
        <f t="shared" si="2"/>
        <v>1.1233999997784849E-2</v>
      </c>
      <c r="J23">
        <f>G23</f>
        <v>1.1233999997784849E-2</v>
      </c>
      <c r="O23">
        <f t="shared" ca="1" si="3"/>
        <v>1.1552455249959848E-2</v>
      </c>
      <c r="Q23" s="2">
        <f t="shared" si="4"/>
        <v>36256.383999999998</v>
      </c>
    </row>
    <row r="24" spans="1:17">
      <c r="A24" t="s">
        <v>37</v>
      </c>
      <c r="C24" s="25">
        <v>51275.066599999998</v>
      </c>
      <c r="D24" s="23">
        <v>5.9999999999999995E-4</v>
      </c>
      <c r="E24">
        <f t="shared" si="0"/>
        <v>37498.535649838188</v>
      </c>
      <c r="F24">
        <f t="shared" si="1"/>
        <v>37498.5</v>
      </c>
      <c r="G24">
        <f t="shared" si="2"/>
        <v>1.2900499998067971E-2</v>
      </c>
      <c r="J24">
        <f>G24</f>
        <v>1.2900499998067971E-2</v>
      </c>
      <c r="O24">
        <f t="shared" ca="1" si="3"/>
        <v>1.1560835349536114E-2</v>
      </c>
      <c r="Q24" s="2">
        <f t="shared" si="4"/>
        <v>36256.566599999998</v>
      </c>
    </row>
    <row r="25" spans="1:17">
      <c r="A25" t="s">
        <v>33</v>
      </c>
      <c r="B25" s="13" t="s">
        <v>32</v>
      </c>
      <c r="C25" s="72">
        <v>51277.421999999999</v>
      </c>
      <c r="D25" s="24">
        <v>3.7000000000000002E-3</v>
      </c>
      <c r="E25">
        <f t="shared" si="0"/>
        <v>37505.044671108437</v>
      </c>
      <c r="F25">
        <f t="shared" si="1"/>
        <v>37505</v>
      </c>
      <c r="G25">
        <f t="shared" si="2"/>
        <v>1.616499999363441E-2</v>
      </c>
      <c r="K25">
        <f>+G25</f>
        <v>1.616499999363441E-2</v>
      </c>
      <c r="O25">
        <f t="shared" ca="1" si="3"/>
        <v>1.1669776644026353E-2</v>
      </c>
      <c r="Q25" s="2">
        <f t="shared" si="4"/>
        <v>36258.921999999999</v>
      </c>
    </row>
    <row r="26" spans="1:17">
      <c r="A26" t="s">
        <v>34</v>
      </c>
      <c r="B26" s="13" t="s">
        <v>32</v>
      </c>
      <c r="C26" s="72">
        <v>51657.398399999998</v>
      </c>
      <c r="D26" s="24">
        <v>1.6999999999999999E-3</v>
      </c>
      <c r="E26">
        <f t="shared" si="0"/>
        <v>38555.089024420566</v>
      </c>
      <c r="F26" s="15">
        <f t="shared" si="1"/>
        <v>38555</v>
      </c>
      <c r="G26">
        <f t="shared" si="2"/>
        <v>3.2214999991992954E-2</v>
      </c>
      <c r="K26">
        <f>+G26</f>
        <v>3.2214999991992954E-2</v>
      </c>
      <c r="O26">
        <f t="shared" ca="1" si="3"/>
        <v>2.9267985753991255E-2</v>
      </c>
      <c r="Q26" s="2">
        <f t="shared" si="4"/>
        <v>36638.898399999998</v>
      </c>
    </row>
    <row r="27" spans="1:17">
      <c r="A27" s="18" t="s">
        <v>39</v>
      </c>
      <c r="C27" s="77">
        <v>51974.415999999997</v>
      </c>
      <c r="D27" s="23"/>
      <c r="E27">
        <f t="shared" si="0"/>
        <v>39431.150118690006</v>
      </c>
      <c r="F27" s="15">
        <f t="shared" si="1"/>
        <v>39431</v>
      </c>
      <c r="G27" s="15">
        <f t="shared" si="2"/>
        <v>5.4322999996657018E-2</v>
      </c>
      <c r="I27">
        <f>+G27</f>
        <v>5.4322999996657018E-2</v>
      </c>
      <c r="O27">
        <f t="shared" ca="1" si="3"/>
        <v>4.3949920211447724E-2</v>
      </c>
      <c r="Q27" s="2">
        <f t="shared" si="4"/>
        <v>36955.915999999997</v>
      </c>
    </row>
    <row r="28" spans="1:17">
      <c r="A28" s="20" t="s">
        <v>44</v>
      </c>
      <c r="B28" s="12"/>
      <c r="C28" s="25">
        <v>52694.553999999996</v>
      </c>
      <c r="D28" s="25">
        <v>2.3999999999999998E-3</v>
      </c>
      <c r="E28">
        <f t="shared" si="0"/>
        <v>41421.21276601623</v>
      </c>
      <c r="F28" s="15">
        <f t="shared" si="1"/>
        <v>41421</v>
      </c>
      <c r="G28" s="15">
        <f t="shared" si="2"/>
        <v>7.699299999512732E-2</v>
      </c>
      <c r="J28">
        <f>+G28</f>
        <v>7.699299999512732E-2</v>
      </c>
      <c r="O28">
        <f t="shared" ca="1" si="3"/>
        <v>7.7302716524619286E-2</v>
      </c>
      <c r="Q28" s="2">
        <f t="shared" si="4"/>
        <v>37676.053999999996</v>
      </c>
    </row>
    <row r="29" spans="1:17">
      <c r="A29" t="s">
        <v>40</v>
      </c>
      <c r="C29" s="25">
        <v>52704.504999999997</v>
      </c>
      <c r="D29" s="23"/>
      <c r="E29">
        <f t="shared" si="0"/>
        <v>41448.711819535893</v>
      </c>
      <c r="F29" s="15">
        <f t="shared" si="1"/>
        <v>41448.5</v>
      </c>
      <c r="G29" s="15">
        <f t="shared" si="2"/>
        <v>7.6650499999232125E-2</v>
      </c>
      <c r="N29">
        <f>+G29</f>
        <v>7.6650499999232125E-2</v>
      </c>
      <c r="O29">
        <f t="shared" ca="1" si="3"/>
        <v>7.7763622001308819E-2</v>
      </c>
      <c r="Q29" s="2">
        <f t="shared" si="4"/>
        <v>37686.004999999997</v>
      </c>
    </row>
    <row r="30" spans="1:17">
      <c r="A30" t="s">
        <v>31</v>
      </c>
      <c r="B30" s="6"/>
      <c r="C30" s="25">
        <v>52704.504999999997</v>
      </c>
      <c r="D30" s="23">
        <v>5.9999999999999995E-4</v>
      </c>
      <c r="E30">
        <f t="shared" si="0"/>
        <v>41448.711819535893</v>
      </c>
      <c r="F30" s="15">
        <f t="shared" si="1"/>
        <v>41448.5</v>
      </c>
      <c r="G30">
        <f t="shared" si="2"/>
        <v>7.6650499999232125E-2</v>
      </c>
      <c r="J30">
        <f>+G30</f>
        <v>7.6650499999232125E-2</v>
      </c>
      <c r="O30">
        <f t="shared" ca="1" si="3"/>
        <v>7.7763622001308819E-2</v>
      </c>
      <c r="Q30" s="2">
        <f t="shared" si="4"/>
        <v>37686.004999999997</v>
      </c>
    </row>
    <row r="31" spans="1:17">
      <c r="A31" s="12" t="s">
        <v>41</v>
      </c>
      <c r="B31" s="13" t="s">
        <v>32</v>
      </c>
      <c r="C31" s="72">
        <v>53028.570500000002</v>
      </c>
      <c r="D31" s="24">
        <v>2.5999999999999999E-3</v>
      </c>
      <c r="E31">
        <f t="shared" si="0"/>
        <v>42344.24940654992</v>
      </c>
      <c r="F31" s="15">
        <f t="shared" si="1"/>
        <v>42344</v>
      </c>
      <c r="G31" s="15">
        <f t="shared" si="2"/>
        <v>9.0252000001783017E-2</v>
      </c>
      <c r="K31">
        <f>+G31</f>
        <v>9.0252000001783017E-2</v>
      </c>
      <c r="O31">
        <f t="shared" ca="1" si="3"/>
        <v>9.2772380342236116E-2</v>
      </c>
      <c r="Q31" s="2">
        <f t="shared" si="4"/>
        <v>38010.070500000002</v>
      </c>
    </row>
    <row r="32" spans="1:17">
      <c r="A32" s="36" t="s">
        <v>41</v>
      </c>
      <c r="B32" s="37" t="s">
        <v>32</v>
      </c>
      <c r="C32" s="73">
        <v>53029.6558</v>
      </c>
      <c r="D32" s="38">
        <v>4.4000000000000003E-3</v>
      </c>
      <c r="E32">
        <f t="shared" si="0"/>
        <v>42347.248574752601</v>
      </c>
      <c r="F32" s="15">
        <f t="shared" si="1"/>
        <v>42347</v>
      </c>
      <c r="G32" s="15">
        <f t="shared" si="2"/>
        <v>8.9950999994471204E-2</v>
      </c>
      <c r="K32">
        <f>+G32</f>
        <v>8.9950999994471204E-2</v>
      </c>
      <c r="O32">
        <f t="shared" ca="1" si="3"/>
        <v>9.2822660939693158E-2</v>
      </c>
      <c r="Q32" s="2">
        <f t="shared" si="4"/>
        <v>38011.1558</v>
      </c>
    </row>
    <row r="33" spans="1:17">
      <c r="A33" s="39" t="s">
        <v>43</v>
      </c>
      <c r="B33" s="40"/>
      <c r="C33" s="74">
        <v>53153.239699999998</v>
      </c>
      <c r="D33" s="41">
        <v>2.9999999999999997E-4</v>
      </c>
      <c r="E33">
        <f t="shared" si="0"/>
        <v>42688.766038351096</v>
      </c>
      <c r="F33" s="22">
        <f t="shared" ref="F33:F44" si="5">ROUND(2*E33,0)/2-0.5</f>
        <v>42688.5</v>
      </c>
      <c r="G33" s="15">
        <f t="shared" si="2"/>
        <v>9.6270499998354353E-2</v>
      </c>
      <c r="K33">
        <f>+G33</f>
        <v>9.6270499998354353E-2</v>
      </c>
      <c r="O33">
        <f t="shared" ca="1" si="3"/>
        <v>9.8546268950219784E-2</v>
      </c>
      <c r="Q33" s="2">
        <f t="shared" si="4"/>
        <v>38134.739699999998</v>
      </c>
    </row>
    <row r="34" spans="1:17">
      <c r="A34" s="57" t="s">
        <v>120</v>
      </c>
      <c r="B34" s="59" t="s">
        <v>49</v>
      </c>
      <c r="C34" s="71">
        <v>53360.599199999997</v>
      </c>
      <c r="D34" s="58" t="s">
        <v>73</v>
      </c>
      <c r="E34">
        <f t="shared" si="0"/>
        <v>43261.79286865062</v>
      </c>
      <c r="F34" s="22">
        <f t="shared" si="5"/>
        <v>43261.5</v>
      </c>
      <c r="G34" s="15">
        <f t="shared" si="2"/>
        <v>0.10597949999646517</v>
      </c>
      <c r="K34">
        <f>+G34</f>
        <v>0.10597949999646517</v>
      </c>
      <c r="O34">
        <f t="shared" ca="1" si="3"/>
        <v>0.10814986306451491</v>
      </c>
      <c r="Q34" s="2">
        <f t="shared" si="4"/>
        <v>38342.099199999997</v>
      </c>
    </row>
    <row r="35" spans="1:17">
      <c r="A35" s="42" t="s">
        <v>47</v>
      </c>
      <c r="B35" s="36"/>
      <c r="C35" s="75">
        <v>53462.465400000001</v>
      </c>
      <c r="D35" s="41">
        <v>4.0000000000000002E-4</v>
      </c>
      <c r="E35">
        <f t="shared" si="0"/>
        <v>43543.294635874503</v>
      </c>
      <c r="F35" s="22">
        <f t="shared" si="5"/>
        <v>43543</v>
      </c>
      <c r="G35" s="15">
        <f t="shared" si="2"/>
        <v>0.10661899999831803</v>
      </c>
      <c r="J35">
        <f>+G35</f>
        <v>0.10661899999831803</v>
      </c>
      <c r="O35">
        <f t="shared" ca="1" si="3"/>
        <v>0.1128678591259008</v>
      </c>
      <c r="Q35" s="2">
        <f t="shared" si="4"/>
        <v>38443.965400000001</v>
      </c>
    </row>
    <row r="36" spans="1:17">
      <c r="A36" s="39" t="s">
        <v>58</v>
      </c>
      <c r="B36" s="43" t="s">
        <v>32</v>
      </c>
      <c r="C36" s="76">
        <v>54830.568500000001</v>
      </c>
      <c r="D36" s="39">
        <v>5.0000000000000001E-4</v>
      </c>
      <c r="E36">
        <f t="shared" si="0"/>
        <v>47323.974001497787</v>
      </c>
      <c r="F36" s="22">
        <f t="shared" si="5"/>
        <v>47323.5</v>
      </c>
      <c r="G36" s="15">
        <f t="shared" si="2"/>
        <v>0.1715254999944591</v>
      </c>
      <c r="J36">
        <f>+G36</f>
        <v>0.1715254999944591</v>
      </c>
      <c r="O36">
        <f t="shared" ca="1" si="3"/>
        <v>0.1762297920213507</v>
      </c>
      <c r="Q36" s="2">
        <f t="shared" si="4"/>
        <v>39812.068500000001</v>
      </c>
    </row>
    <row r="37" spans="1:17">
      <c r="A37" s="41" t="s">
        <v>48</v>
      </c>
      <c r="B37" s="40" t="s">
        <v>49</v>
      </c>
      <c r="C37" s="75">
        <v>54889.915099999998</v>
      </c>
      <c r="D37" s="41">
        <v>4.0000000000000002E-4</v>
      </c>
      <c r="E37">
        <f t="shared" si="0"/>
        <v>47487.975140037626</v>
      </c>
      <c r="F37" s="22">
        <f t="shared" si="5"/>
        <v>47487.5</v>
      </c>
      <c r="G37" s="15">
        <f t="shared" si="2"/>
        <v>0.17193749999569263</v>
      </c>
      <c r="K37">
        <f>+G37</f>
        <v>0.17193749999569263</v>
      </c>
      <c r="O37">
        <f t="shared" ca="1" si="3"/>
        <v>0.17897846468233569</v>
      </c>
      <c r="Q37" s="2">
        <f t="shared" si="4"/>
        <v>39871.415099999998</v>
      </c>
    </row>
    <row r="38" spans="1:17">
      <c r="A38" s="39" t="s">
        <v>59</v>
      </c>
      <c r="B38" s="43" t="s">
        <v>32</v>
      </c>
      <c r="C38" s="76">
        <v>55305.362699999998</v>
      </c>
      <c r="D38" s="39">
        <v>4.0000000000000002E-4</v>
      </c>
      <c r="E38">
        <f t="shared" si="0"/>
        <v>48636.042247566082</v>
      </c>
      <c r="F38" s="22">
        <f t="shared" si="5"/>
        <v>48635.5</v>
      </c>
      <c r="G38" s="15">
        <f t="shared" si="2"/>
        <v>0.19622149999486282</v>
      </c>
      <c r="J38">
        <f>+G38</f>
        <v>0.19622149999486282</v>
      </c>
      <c r="O38">
        <f t="shared" ca="1" si="3"/>
        <v>0.19821917330923067</v>
      </c>
      <c r="Q38" s="2">
        <f t="shared" si="4"/>
        <v>40286.862699999998</v>
      </c>
    </row>
    <row r="39" spans="1:17">
      <c r="A39" s="57" t="s">
        <v>143</v>
      </c>
      <c r="B39" s="59" t="s">
        <v>49</v>
      </c>
      <c r="C39" s="71">
        <v>55615.499000000003</v>
      </c>
      <c r="D39" s="58" t="s">
        <v>73</v>
      </c>
      <c r="E39">
        <f t="shared" si="0"/>
        <v>49493.087239234308</v>
      </c>
      <c r="F39" s="22">
        <f t="shared" si="5"/>
        <v>49492.5</v>
      </c>
      <c r="G39" s="15">
        <f t="shared" si="2"/>
        <v>0.21250250000593951</v>
      </c>
      <c r="K39">
        <f>+G39</f>
        <v>0.21250250000593951</v>
      </c>
      <c r="O39">
        <f t="shared" ca="1" si="3"/>
        <v>0.21258266398279246</v>
      </c>
      <c r="Q39" s="2">
        <f t="shared" si="4"/>
        <v>40596.999000000003</v>
      </c>
    </row>
    <row r="40" spans="1:17">
      <c r="A40" s="39" t="s">
        <v>60</v>
      </c>
      <c r="B40" s="43" t="s">
        <v>32</v>
      </c>
      <c r="C40" s="76">
        <v>55622.915699999998</v>
      </c>
      <c r="D40" s="39">
        <v>1.1999999999999999E-3</v>
      </c>
      <c r="E40">
        <f t="shared" si="0"/>
        <v>49513.582890951635</v>
      </c>
      <c r="F40" s="22">
        <f t="shared" si="5"/>
        <v>49513</v>
      </c>
      <c r="G40" s="15">
        <f t="shared" si="2"/>
        <v>0.21092899999348447</v>
      </c>
      <c r="K40">
        <f>+G40</f>
        <v>0.21092899999348447</v>
      </c>
      <c r="O40">
        <f t="shared" ca="1" si="3"/>
        <v>0.2129262480654156</v>
      </c>
      <c r="Q40" s="2">
        <f t="shared" si="4"/>
        <v>40604.415699999998</v>
      </c>
    </row>
    <row r="41" spans="1:17">
      <c r="A41" s="39" t="s">
        <v>61</v>
      </c>
      <c r="B41" s="43" t="s">
        <v>32</v>
      </c>
      <c r="C41" s="76">
        <v>55643.363899999997</v>
      </c>
      <c r="D41" s="39">
        <v>5.0000000000000001E-4</v>
      </c>
      <c r="E41">
        <f t="shared" si="0"/>
        <v>49570.090392326449</v>
      </c>
      <c r="F41" s="22">
        <f t="shared" si="5"/>
        <v>49569.5</v>
      </c>
      <c r="G41" s="15">
        <f t="shared" si="2"/>
        <v>0.2136434999993071</v>
      </c>
      <c r="J41">
        <f>+G41</f>
        <v>0.2136434999993071</v>
      </c>
      <c r="O41">
        <f t="shared" ca="1" si="3"/>
        <v>0.21387319931752324</v>
      </c>
      <c r="Q41" s="2">
        <f t="shared" si="4"/>
        <v>40624.863899999997</v>
      </c>
    </row>
    <row r="42" spans="1:17">
      <c r="A42" s="39" t="s">
        <v>61</v>
      </c>
      <c r="B42" s="43" t="s">
        <v>32</v>
      </c>
      <c r="C42" s="76">
        <v>55660.374300000003</v>
      </c>
      <c r="D42" s="39">
        <v>8.0000000000000004E-4</v>
      </c>
      <c r="E42">
        <f t="shared" si="0"/>
        <v>49617.097718222445</v>
      </c>
      <c r="F42" s="22">
        <f t="shared" si="5"/>
        <v>49616.5</v>
      </c>
      <c r="G42" s="15">
        <f t="shared" si="2"/>
        <v>0.2162945000018226</v>
      </c>
      <c r="J42">
        <f>+G42</f>
        <v>0.2162945000018226</v>
      </c>
      <c r="O42">
        <f t="shared" ca="1" si="3"/>
        <v>0.2146609286776836</v>
      </c>
      <c r="Q42" s="2">
        <f t="shared" si="4"/>
        <v>40641.874300000003</v>
      </c>
    </row>
    <row r="43" spans="1:17">
      <c r="A43" s="78" t="s">
        <v>62</v>
      </c>
      <c r="B43" s="79" t="s">
        <v>49</v>
      </c>
      <c r="C43" s="80">
        <v>55987.881399999998</v>
      </c>
      <c r="D43" s="78">
        <v>5.9999999999999995E-4</v>
      </c>
      <c r="E43">
        <f t="shared" si="0"/>
        <v>50522.145981810987</v>
      </c>
      <c r="F43" s="22">
        <f t="shared" si="5"/>
        <v>50521.5</v>
      </c>
      <c r="G43" s="15">
        <f t="shared" si="2"/>
        <v>0.23375949999899603</v>
      </c>
      <c r="K43">
        <f>+G43</f>
        <v>0.23375949999899603</v>
      </c>
      <c r="O43">
        <f t="shared" ca="1" si="3"/>
        <v>0.22982890891055807</v>
      </c>
      <c r="Q43" s="2">
        <f t="shared" si="4"/>
        <v>40969.381399999998</v>
      </c>
    </row>
    <row r="44" spans="1:17">
      <c r="A44" s="78" t="s">
        <v>62</v>
      </c>
      <c r="B44" s="79" t="s">
        <v>32</v>
      </c>
      <c r="C44" s="80">
        <v>56050.6711</v>
      </c>
      <c r="D44" s="78">
        <v>1.1999999999999999E-3</v>
      </c>
      <c r="E44">
        <f t="shared" si="0"/>
        <v>50695.661942094739</v>
      </c>
      <c r="F44" s="22">
        <f t="shared" si="5"/>
        <v>50695</v>
      </c>
      <c r="G44" s="15">
        <f t="shared" si="2"/>
        <v>0.23953499999333872</v>
      </c>
      <c r="K44">
        <f>+G44</f>
        <v>0.23953499999333872</v>
      </c>
      <c r="O44">
        <f t="shared" ca="1" si="3"/>
        <v>0.23273680346349046</v>
      </c>
      <c r="Q44" s="2">
        <f t="shared" si="4"/>
        <v>41032.1711</v>
      </c>
    </row>
    <row r="45" spans="1:17">
      <c r="A45" s="81" t="s">
        <v>162</v>
      </c>
      <c r="B45" s="82" t="s">
        <v>49</v>
      </c>
      <c r="C45" s="83">
        <v>57493.499559999997</v>
      </c>
      <c r="D45" s="83">
        <v>2.9999999999999997E-4</v>
      </c>
      <c r="E45">
        <f>+(C45-C$7)/C$8</f>
        <v>54682.840822733197</v>
      </c>
      <c r="F45" s="84">
        <f>ROUND(2*E45,0)/2-1</f>
        <v>54682</v>
      </c>
      <c r="G45" s="15">
        <f>+C45-(C$7+F45*C$8)</f>
        <v>0.30426599999191239</v>
      </c>
      <c r="K45">
        <f>+G45</f>
        <v>0.30426599999191239</v>
      </c>
      <c r="O45">
        <f ca="1">+C$11+C$12*$F45</f>
        <v>0.29955971748390009</v>
      </c>
      <c r="Q45" s="2">
        <f>+C45-15018.5</f>
        <v>42474.999559999997</v>
      </c>
    </row>
    <row r="46" spans="1:17">
      <c r="D46" s="6"/>
    </row>
  </sheetData>
  <phoneticPr fontId="7" type="noConversion"/>
  <hyperlinks>
    <hyperlink ref="H1386" r:id="rId1" display="http://vsolj.cetus-net.org/bulletin.html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72"/>
  <sheetViews>
    <sheetView topLeftCell="A8" workbookViewId="0">
      <selection activeCell="A29" sqref="A29:D30"/>
    </sheetView>
  </sheetViews>
  <sheetFormatPr defaultRowHeight="12.75"/>
  <cols>
    <col min="1" max="1" width="19.7109375" style="23" customWidth="1"/>
    <col min="2" max="2" width="4.42578125" style="21" customWidth="1"/>
    <col min="3" max="3" width="12.7109375" style="23" customWidth="1"/>
    <col min="4" max="4" width="5.42578125" style="21" customWidth="1"/>
    <col min="5" max="5" width="14.85546875" style="21" customWidth="1"/>
    <col min="6" max="6" width="9.140625" style="21"/>
    <col min="7" max="7" width="12" style="21" customWidth="1"/>
    <col min="8" max="8" width="14.140625" style="23" customWidth="1"/>
    <col min="9" max="9" width="22.5703125" style="21" customWidth="1"/>
    <col min="10" max="10" width="25.140625" style="21" customWidth="1"/>
    <col min="11" max="11" width="15.7109375" style="21" customWidth="1"/>
    <col min="12" max="12" width="14.140625" style="21" customWidth="1"/>
    <col min="13" max="13" width="9.5703125" style="21" customWidth="1"/>
    <col min="14" max="14" width="14.140625" style="21" customWidth="1"/>
    <col min="15" max="15" width="23.42578125" style="21" customWidth="1"/>
    <col min="16" max="16" width="16.5703125" style="21" customWidth="1"/>
    <col min="17" max="17" width="41" style="21" customWidth="1"/>
    <col min="18" max="16384" width="9.140625" style="21"/>
  </cols>
  <sheetData>
    <row r="1" spans="1:16" ht="15.75">
      <c r="A1" s="44" t="s">
        <v>63</v>
      </c>
      <c r="I1" s="45" t="s">
        <v>64</v>
      </c>
      <c r="J1" s="46" t="s">
        <v>65</v>
      </c>
    </row>
    <row r="2" spans="1:16">
      <c r="I2" s="47" t="s">
        <v>66</v>
      </c>
      <c r="J2" s="48" t="s">
        <v>67</v>
      </c>
    </row>
    <row r="3" spans="1:16">
      <c r="A3" s="49" t="s">
        <v>68</v>
      </c>
      <c r="I3" s="47" t="s">
        <v>69</v>
      </c>
      <c r="J3" s="48" t="s">
        <v>70</v>
      </c>
    </row>
    <row r="4" spans="1:16">
      <c r="I4" s="47" t="s">
        <v>71</v>
      </c>
      <c r="J4" s="48" t="s">
        <v>70</v>
      </c>
    </row>
    <row r="5" spans="1:16" ht="13.5" thickBot="1">
      <c r="I5" s="50" t="s">
        <v>72</v>
      </c>
      <c r="J5" s="51" t="s">
        <v>73</v>
      </c>
    </row>
    <row r="10" spans="1:16" ht="13.5" thickBot="1"/>
    <row r="11" spans="1:16" ht="12.75" customHeight="1" thickBot="1">
      <c r="A11" s="23" t="str">
        <f t="shared" ref="A11:A30" si="0">P11</f>
        <v>IBVS 5263 </v>
      </c>
      <c r="B11" s="6" t="str">
        <f t="shared" ref="B11:B30" si="1">IF(H11=INT(H11),"I","II")</f>
        <v>I</v>
      </c>
      <c r="C11" s="23">
        <f t="shared" ref="C11:C30" si="2">1*G11</f>
        <v>51272.349900000001</v>
      </c>
      <c r="D11" s="21" t="str">
        <f t="shared" ref="D11:D30" si="3">VLOOKUP(F11,I$1:J$5,2,FALSE)</f>
        <v>vis</v>
      </c>
      <c r="E11" s="52">
        <f>VLOOKUP(C11,Active!C$21:E$973,3,FALSE)</f>
        <v>37491.02819544197</v>
      </c>
      <c r="F11" s="6" t="s">
        <v>72</v>
      </c>
      <c r="G11" s="21" t="str">
        <f t="shared" ref="G11:G30" si="4">MID(I11,3,LEN(I11)-3)</f>
        <v>51272.3499</v>
      </c>
      <c r="H11" s="23">
        <f t="shared" ref="H11:H30" si="5">1*K11</f>
        <v>37491</v>
      </c>
      <c r="I11" s="53" t="s">
        <v>74</v>
      </c>
      <c r="J11" s="54" t="s">
        <v>75</v>
      </c>
      <c r="K11" s="53">
        <v>37491</v>
      </c>
      <c r="L11" s="53" t="s">
        <v>76</v>
      </c>
      <c r="M11" s="54" t="s">
        <v>77</v>
      </c>
      <c r="N11" s="54" t="s">
        <v>78</v>
      </c>
      <c r="O11" s="55" t="s">
        <v>79</v>
      </c>
      <c r="P11" s="56" t="s">
        <v>80</v>
      </c>
    </row>
    <row r="12" spans="1:16" ht="12.75" customHeight="1" thickBot="1">
      <c r="A12" s="23" t="str">
        <f t="shared" si="0"/>
        <v>IBVS 5263 </v>
      </c>
      <c r="B12" s="6" t="str">
        <f t="shared" si="1"/>
        <v>I</v>
      </c>
      <c r="C12" s="23">
        <f t="shared" si="2"/>
        <v>51277.421999999999</v>
      </c>
      <c r="D12" s="21" t="str">
        <f t="shared" si="3"/>
        <v>vis</v>
      </c>
      <c r="E12" s="52">
        <f>VLOOKUP(C12,Active!C$21:E$973,3,FALSE)</f>
        <v>37505.044671108437</v>
      </c>
      <c r="F12" s="6" t="s">
        <v>72</v>
      </c>
      <c r="G12" s="21" t="str">
        <f t="shared" si="4"/>
        <v>51277.4220</v>
      </c>
      <c r="H12" s="23">
        <f t="shared" si="5"/>
        <v>37505</v>
      </c>
      <c r="I12" s="53" t="s">
        <v>81</v>
      </c>
      <c r="J12" s="54" t="s">
        <v>82</v>
      </c>
      <c r="K12" s="53">
        <v>37505</v>
      </c>
      <c r="L12" s="53" t="s">
        <v>83</v>
      </c>
      <c r="M12" s="54" t="s">
        <v>77</v>
      </c>
      <c r="N12" s="54" t="s">
        <v>78</v>
      </c>
      <c r="O12" s="55" t="s">
        <v>84</v>
      </c>
      <c r="P12" s="56" t="s">
        <v>80</v>
      </c>
    </row>
    <row r="13" spans="1:16" ht="12.75" customHeight="1" thickBot="1">
      <c r="A13" s="23" t="str">
        <f t="shared" si="0"/>
        <v>IBVS 5287 </v>
      </c>
      <c r="B13" s="6" t="str">
        <f t="shared" si="1"/>
        <v>I</v>
      </c>
      <c r="C13" s="23">
        <f t="shared" si="2"/>
        <v>51657.398399999998</v>
      </c>
      <c r="D13" s="21" t="str">
        <f t="shared" si="3"/>
        <v>vis</v>
      </c>
      <c r="E13" s="52">
        <f>VLOOKUP(C13,Active!C$21:E$973,3,FALSE)</f>
        <v>38555.089024420566</v>
      </c>
      <c r="F13" s="6" t="s">
        <v>72</v>
      </c>
      <c r="G13" s="21" t="str">
        <f t="shared" si="4"/>
        <v>51657.3984</v>
      </c>
      <c r="H13" s="23">
        <f t="shared" si="5"/>
        <v>38555</v>
      </c>
      <c r="I13" s="53" t="s">
        <v>85</v>
      </c>
      <c r="J13" s="54" t="s">
        <v>86</v>
      </c>
      <c r="K13" s="53">
        <v>38555</v>
      </c>
      <c r="L13" s="53" t="s">
        <v>87</v>
      </c>
      <c r="M13" s="54" t="s">
        <v>77</v>
      </c>
      <c r="N13" s="54" t="s">
        <v>78</v>
      </c>
      <c r="O13" s="55" t="s">
        <v>79</v>
      </c>
      <c r="P13" s="56" t="s">
        <v>88</v>
      </c>
    </row>
    <row r="14" spans="1:16" ht="12.75" customHeight="1" thickBot="1">
      <c r="A14" s="23" t="str">
        <f t="shared" si="0"/>
        <v> BBS 125 </v>
      </c>
      <c r="B14" s="6" t="str">
        <f t="shared" si="1"/>
        <v>I</v>
      </c>
      <c r="C14" s="23">
        <f t="shared" si="2"/>
        <v>51974.415999999997</v>
      </c>
      <c r="D14" s="21" t="str">
        <f t="shared" si="3"/>
        <v>vis</v>
      </c>
      <c r="E14" s="52">
        <f>VLOOKUP(C14,Active!C$21:E$973,3,FALSE)</f>
        <v>39431.150118690006</v>
      </c>
      <c r="F14" s="6" t="s">
        <v>72</v>
      </c>
      <c r="G14" s="21" t="str">
        <f t="shared" si="4"/>
        <v>51974.416</v>
      </c>
      <c r="H14" s="23">
        <f t="shared" si="5"/>
        <v>39431</v>
      </c>
      <c r="I14" s="53" t="s">
        <v>89</v>
      </c>
      <c r="J14" s="54" t="s">
        <v>90</v>
      </c>
      <c r="K14" s="53">
        <v>39431</v>
      </c>
      <c r="L14" s="53" t="s">
        <v>91</v>
      </c>
      <c r="M14" s="54" t="s">
        <v>77</v>
      </c>
      <c r="N14" s="54" t="s">
        <v>78</v>
      </c>
      <c r="O14" s="55" t="s">
        <v>92</v>
      </c>
      <c r="P14" s="55" t="s">
        <v>93</v>
      </c>
    </row>
    <row r="15" spans="1:16" ht="12.75" customHeight="1" thickBot="1">
      <c r="A15" s="23" t="str">
        <f t="shared" si="0"/>
        <v>BAVM 172 </v>
      </c>
      <c r="B15" s="6" t="str">
        <f t="shared" si="1"/>
        <v>I</v>
      </c>
      <c r="C15" s="23">
        <f t="shared" si="2"/>
        <v>52694.553999999996</v>
      </c>
      <c r="D15" s="21" t="str">
        <f t="shared" si="3"/>
        <v>vis</v>
      </c>
      <c r="E15" s="52">
        <f>VLOOKUP(C15,Active!C$21:E$973,3,FALSE)</f>
        <v>41421.21276601623</v>
      </c>
      <c r="F15" s="6" t="s">
        <v>72</v>
      </c>
      <c r="G15" s="21" t="str">
        <f t="shared" si="4"/>
        <v>52694.5540</v>
      </c>
      <c r="H15" s="23">
        <f t="shared" si="5"/>
        <v>41421</v>
      </c>
      <c r="I15" s="53" t="s">
        <v>94</v>
      </c>
      <c r="J15" s="54" t="s">
        <v>95</v>
      </c>
      <c r="K15" s="53">
        <v>41421</v>
      </c>
      <c r="L15" s="53" t="s">
        <v>96</v>
      </c>
      <c r="M15" s="54" t="s">
        <v>77</v>
      </c>
      <c r="N15" s="54" t="s">
        <v>97</v>
      </c>
      <c r="O15" s="55" t="s">
        <v>98</v>
      </c>
      <c r="P15" s="56" t="s">
        <v>99</v>
      </c>
    </row>
    <row r="16" spans="1:16" ht="12.75" customHeight="1" thickBot="1">
      <c r="A16" s="23" t="str">
        <f t="shared" si="0"/>
        <v>BAVM 158 </v>
      </c>
      <c r="B16" s="6" t="str">
        <f t="shared" si="1"/>
        <v>II</v>
      </c>
      <c r="C16" s="23">
        <f t="shared" si="2"/>
        <v>52704.504999999997</v>
      </c>
      <c r="D16" s="21" t="str">
        <f t="shared" si="3"/>
        <v>vis</v>
      </c>
      <c r="E16" s="52">
        <f>VLOOKUP(C16,Active!C$21:E$973,3,FALSE)</f>
        <v>41448.711819535893</v>
      </c>
      <c r="F16" s="6" t="s">
        <v>72</v>
      </c>
      <c r="G16" s="21" t="str">
        <f t="shared" si="4"/>
        <v>52704.5050</v>
      </c>
      <c r="H16" s="23">
        <f t="shared" si="5"/>
        <v>41448.5</v>
      </c>
      <c r="I16" s="53" t="s">
        <v>100</v>
      </c>
      <c r="J16" s="54" t="s">
        <v>101</v>
      </c>
      <c r="K16" s="53">
        <v>41448.5</v>
      </c>
      <c r="L16" s="53" t="s">
        <v>102</v>
      </c>
      <c r="M16" s="54" t="s">
        <v>77</v>
      </c>
      <c r="N16" s="54" t="s">
        <v>97</v>
      </c>
      <c r="O16" s="55" t="s">
        <v>103</v>
      </c>
      <c r="P16" s="56" t="s">
        <v>104</v>
      </c>
    </row>
    <row r="17" spans="1:16" ht="12.75" customHeight="1" thickBot="1">
      <c r="A17" s="23" t="str">
        <f t="shared" si="0"/>
        <v>IBVS 5583 </v>
      </c>
      <c r="B17" s="6" t="str">
        <f t="shared" si="1"/>
        <v>I</v>
      </c>
      <c r="C17" s="23">
        <f t="shared" si="2"/>
        <v>53028.570500000002</v>
      </c>
      <c r="D17" s="21" t="str">
        <f t="shared" si="3"/>
        <v>vis</v>
      </c>
      <c r="E17" s="52">
        <f>VLOOKUP(C17,Active!C$21:E$973,3,FALSE)</f>
        <v>42344.24940654992</v>
      </c>
      <c r="F17" s="6" t="s">
        <v>72</v>
      </c>
      <c r="G17" s="21" t="str">
        <f t="shared" si="4"/>
        <v>53028.5705</v>
      </c>
      <c r="H17" s="23">
        <f t="shared" si="5"/>
        <v>42344</v>
      </c>
      <c r="I17" s="53" t="s">
        <v>105</v>
      </c>
      <c r="J17" s="54" t="s">
        <v>106</v>
      </c>
      <c r="K17" s="53">
        <v>42344</v>
      </c>
      <c r="L17" s="53" t="s">
        <v>107</v>
      </c>
      <c r="M17" s="54" t="s">
        <v>77</v>
      </c>
      <c r="N17" s="54" t="s">
        <v>78</v>
      </c>
      <c r="O17" s="55" t="s">
        <v>79</v>
      </c>
      <c r="P17" s="56" t="s">
        <v>108</v>
      </c>
    </row>
    <row r="18" spans="1:16" ht="12.75" customHeight="1" thickBot="1">
      <c r="A18" s="23" t="str">
        <f t="shared" si="0"/>
        <v>IBVS 5583 </v>
      </c>
      <c r="B18" s="6" t="str">
        <f t="shared" si="1"/>
        <v>I</v>
      </c>
      <c r="C18" s="23">
        <f t="shared" si="2"/>
        <v>53029.6558</v>
      </c>
      <c r="D18" s="21" t="str">
        <f t="shared" si="3"/>
        <v>vis</v>
      </c>
      <c r="E18" s="52">
        <f>VLOOKUP(C18,Active!C$21:E$973,3,FALSE)</f>
        <v>42347.248574752601</v>
      </c>
      <c r="F18" s="6" t="s">
        <v>72</v>
      </c>
      <c r="G18" s="21" t="str">
        <f t="shared" si="4"/>
        <v>53029.6558</v>
      </c>
      <c r="H18" s="23">
        <f t="shared" si="5"/>
        <v>42347</v>
      </c>
      <c r="I18" s="53" t="s">
        <v>109</v>
      </c>
      <c r="J18" s="54" t="s">
        <v>110</v>
      </c>
      <c r="K18" s="53">
        <v>42347</v>
      </c>
      <c r="L18" s="53" t="s">
        <v>111</v>
      </c>
      <c r="M18" s="54" t="s">
        <v>77</v>
      </c>
      <c r="N18" s="54" t="s">
        <v>78</v>
      </c>
      <c r="O18" s="55" t="s">
        <v>79</v>
      </c>
      <c r="P18" s="56" t="s">
        <v>108</v>
      </c>
    </row>
    <row r="19" spans="1:16" ht="12.75" customHeight="1" thickBot="1">
      <c r="A19" s="23" t="str">
        <f t="shared" si="0"/>
        <v>IBVS 5592 </v>
      </c>
      <c r="B19" s="6" t="str">
        <f t="shared" si="1"/>
        <v>II</v>
      </c>
      <c r="C19" s="23">
        <f t="shared" si="2"/>
        <v>53153.239699999998</v>
      </c>
      <c r="D19" s="21" t="str">
        <f t="shared" si="3"/>
        <v>vis</v>
      </c>
      <c r="E19" s="52">
        <f>VLOOKUP(C19,Active!C$21:E$973,3,FALSE)</f>
        <v>42688.766038351096</v>
      </c>
      <c r="F19" s="6" t="s">
        <v>72</v>
      </c>
      <c r="G19" s="21" t="str">
        <f t="shared" si="4"/>
        <v>53153.2397</v>
      </c>
      <c r="H19" s="23">
        <f t="shared" si="5"/>
        <v>42688.5</v>
      </c>
      <c r="I19" s="53" t="s">
        <v>112</v>
      </c>
      <c r="J19" s="54" t="s">
        <v>113</v>
      </c>
      <c r="K19" s="53">
        <v>42688.5</v>
      </c>
      <c r="L19" s="53" t="s">
        <v>114</v>
      </c>
      <c r="M19" s="54" t="s">
        <v>77</v>
      </c>
      <c r="N19" s="54" t="s">
        <v>78</v>
      </c>
      <c r="O19" s="55" t="s">
        <v>115</v>
      </c>
      <c r="P19" s="56" t="s">
        <v>116</v>
      </c>
    </row>
    <row r="20" spans="1:16" ht="12.75" customHeight="1" thickBot="1">
      <c r="A20" s="23" t="str">
        <f t="shared" si="0"/>
        <v>BAVM 178 </v>
      </c>
      <c r="B20" s="6" t="str">
        <f t="shared" si="1"/>
        <v>I</v>
      </c>
      <c r="C20" s="23">
        <f t="shared" si="2"/>
        <v>53462.465400000001</v>
      </c>
      <c r="D20" s="21" t="str">
        <f t="shared" si="3"/>
        <v>vis</v>
      </c>
      <c r="E20" s="52">
        <f>VLOOKUP(C20,Active!C$21:E$973,3,FALSE)</f>
        <v>43543.294635874503</v>
      </c>
      <c r="F20" s="6" t="s">
        <v>72</v>
      </c>
      <c r="G20" s="21" t="str">
        <f t="shared" si="4"/>
        <v>53462.4654</v>
      </c>
      <c r="H20" s="23">
        <f t="shared" si="5"/>
        <v>43543</v>
      </c>
      <c r="I20" s="53" t="s">
        <v>121</v>
      </c>
      <c r="J20" s="54" t="s">
        <v>122</v>
      </c>
      <c r="K20" s="53">
        <v>43543</v>
      </c>
      <c r="L20" s="53" t="s">
        <v>123</v>
      </c>
      <c r="M20" s="54" t="s">
        <v>124</v>
      </c>
      <c r="N20" s="54" t="s">
        <v>97</v>
      </c>
      <c r="O20" s="55" t="s">
        <v>125</v>
      </c>
      <c r="P20" s="56" t="s">
        <v>126</v>
      </c>
    </row>
    <row r="21" spans="1:16" ht="12.75" customHeight="1" thickBot="1">
      <c r="A21" s="23" t="str">
        <f t="shared" si="0"/>
        <v>BAVM 209 </v>
      </c>
      <c r="B21" s="6" t="str">
        <f t="shared" si="1"/>
        <v>II</v>
      </c>
      <c r="C21" s="23">
        <f t="shared" si="2"/>
        <v>54830.568500000001</v>
      </c>
      <c r="D21" s="21" t="str">
        <f t="shared" si="3"/>
        <v>vis</v>
      </c>
      <c r="E21" s="52">
        <f>VLOOKUP(C21,Active!C$21:E$973,3,FALSE)</f>
        <v>47323.974001497787</v>
      </c>
      <c r="F21" s="6" t="s">
        <v>72</v>
      </c>
      <c r="G21" s="21" t="str">
        <f t="shared" si="4"/>
        <v>54830.5685</v>
      </c>
      <c r="H21" s="23">
        <f t="shared" si="5"/>
        <v>47323.5</v>
      </c>
      <c r="I21" s="53" t="s">
        <v>127</v>
      </c>
      <c r="J21" s="54" t="s">
        <v>128</v>
      </c>
      <c r="K21" s="53">
        <v>47323.5</v>
      </c>
      <c r="L21" s="53" t="s">
        <v>129</v>
      </c>
      <c r="M21" s="54" t="s">
        <v>124</v>
      </c>
      <c r="N21" s="54" t="s">
        <v>97</v>
      </c>
      <c r="O21" s="55" t="s">
        <v>130</v>
      </c>
      <c r="P21" s="56" t="s">
        <v>131</v>
      </c>
    </row>
    <row r="22" spans="1:16" ht="12.75" customHeight="1" thickBot="1">
      <c r="A22" s="23" t="str">
        <f t="shared" si="0"/>
        <v>IBVS 5894 </v>
      </c>
      <c r="B22" s="6" t="str">
        <f t="shared" si="1"/>
        <v>II</v>
      </c>
      <c r="C22" s="23">
        <f t="shared" si="2"/>
        <v>54889.915099999998</v>
      </c>
      <c r="D22" s="21" t="str">
        <f t="shared" si="3"/>
        <v>vis</v>
      </c>
      <c r="E22" s="52">
        <f>VLOOKUP(C22,Active!C$21:E$973,3,FALSE)</f>
        <v>47487.975140037626</v>
      </c>
      <c r="F22" s="6" t="s">
        <v>72</v>
      </c>
      <c r="G22" s="21" t="str">
        <f t="shared" si="4"/>
        <v>54889.9151</v>
      </c>
      <c r="H22" s="23">
        <f t="shared" si="5"/>
        <v>47487.5</v>
      </c>
      <c r="I22" s="53" t="s">
        <v>132</v>
      </c>
      <c r="J22" s="54" t="s">
        <v>133</v>
      </c>
      <c r="K22" s="53">
        <v>47487.5</v>
      </c>
      <c r="L22" s="53" t="s">
        <v>134</v>
      </c>
      <c r="M22" s="54" t="s">
        <v>124</v>
      </c>
      <c r="N22" s="54" t="s">
        <v>72</v>
      </c>
      <c r="O22" s="55" t="s">
        <v>92</v>
      </c>
      <c r="P22" s="56" t="s">
        <v>135</v>
      </c>
    </row>
    <row r="23" spans="1:16" ht="12.75" customHeight="1" thickBot="1">
      <c r="A23" s="23" t="str">
        <f t="shared" si="0"/>
        <v>BAVM 214 </v>
      </c>
      <c r="B23" s="6" t="str">
        <f t="shared" si="1"/>
        <v>II</v>
      </c>
      <c r="C23" s="23">
        <f t="shared" si="2"/>
        <v>55305.362699999998</v>
      </c>
      <c r="D23" s="21" t="str">
        <f t="shared" si="3"/>
        <v>vis</v>
      </c>
      <c r="E23" s="52">
        <f>VLOOKUP(C23,Active!C$21:E$973,3,FALSE)</f>
        <v>48636.042247566082</v>
      </c>
      <c r="F23" s="6" t="s">
        <v>72</v>
      </c>
      <c r="G23" s="21" t="str">
        <f t="shared" si="4"/>
        <v>55305.3627</v>
      </c>
      <c r="H23" s="23">
        <f t="shared" si="5"/>
        <v>48635.5</v>
      </c>
      <c r="I23" s="53" t="s">
        <v>136</v>
      </c>
      <c r="J23" s="54" t="s">
        <v>137</v>
      </c>
      <c r="K23" s="53">
        <v>48635.5</v>
      </c>
      <c r="L23" s="53" t="s">
        <v>138</v>
      </c>
      <c r="M23" s="54" t="s">
        <v>124</v>
      </c>
      <c r="N23" s="54" t="s">
        <v>97</v>
      </c>
      <c r="O23" s="55" t="s">
        <v>130</v>
      </c>
      <c r="P23" s="56" t="s">
        <v>139</v>
      </c>
    </row>
    <row r="24" spans="1:16" ht="12.75" customHeight="1" thickBot="1">
      <c r="A24" s="23" t="str">
        <f t="shared" si="0"/>
        <v>IBVS 5992 </v>
      </c>
      <c r="B24" s="6" t="str">
        <f t="shared" si="1"/>
        <v>I</v>
      </c>
      <c r="C24" s="23">
        <f t="shared" si="2"/>
        <v>55622.915699999998</v>
      </c>
      <c r="D24" s="21" t="str">
        <f t="shared" si="3"/>
        <v>vis</v>
      </c>
      <c r="E24" s="52">
        <f>VLOOKUP(C24,Active!C$21:E$973,3,FALSE)</f>
        <v>49513.582890951635</v>
      </c>
      <c r="F24" s="6" t="s">
        <v>72</v>
      </c>
      <c r="G24" s="21" t="str">
        <f t="shared" si="4"/>
        <v>55622.9157</v>
      </c>
      <c r="H24" s="23">
        <f t="shared" si="5"/>
        <v>49513</v>
      </c>
      <c r="I24" s="53" t="s">
        <v>144</v>
      </c>
      <c r="J24" s="54" t="s">
        <v>145</v>
      </c>
      <c r="K24" s="53">
        <v>49513</v>
      </c>
      <c r="L24" s="53" t="s">
        <v>146</v>
      </c>
      <c r="M24" s="54" t="s">
        <v>124</v>
      </c>
      <c r="N24" s="54" t="s">
        <v>72</v>
      </c>
      <c r="O24" s="55" t="s">
        <v>92</v>
      </c>
      <c r="P24" s="56" t="s">
        <v>147</v>
      </c>
    </row>
    <row r="25" spans="1:16" ht="12.75" customHeight="1" thickBot="1">
      <c r="A25" s="23" t="str">
        <f t="shared" si="0"/>
        <v>BAVM 220 </v>
      </c>
      <c r="B25" s="6" t="str">
        <f t="shared" si="1"/>
        <v>II</v>
      </c>
      <c r="C25" s="23">
        <f t="shared" si="2"/>
        <v>55643.363899999997</v>
      </c>
      <c r="D25" s="21" t="str">
        <f t="shared" si="3"/>
        <v>vis</v>
      </c>
      <c r="E25" s="52">
        <f>VLOOKUP(C25,Active!C$21:E$973,3,FALSE)</f>
        <v>49570.090392326449</v>
      </c>
      <c r="F25" s="6" t="s">
        <v>72</v>
      </c>
      <c r="G25" s="21" t="str">
        <f t="shared" si="4"/>
        <v>55643.3639</v>
      </c>
      <c r="H25" s="23">
        <f t="shared" si="5"/>
        <v>49569.5</v>
      </c>
      <c r="I25" s="53" t="s">
        <v>148</v>
      </c>
      <c r="J25" s="54" t="s">
        <v>149</v>
      </c>
      <c r="K25" s="53">
        <v>49569.5</v>
      </c>
      <c r="L25" s="53" t="s">
        <v>150</v>
      </c>
      <c r="M25" s="54" t="s">
        <v>124</v>
      </c>
      <c r="N25" s="54" t="s">
        <v>97</v>
      </c>
      <c r="O25" s="55" t="s">
        <v>130</v>
      </c>
      <c r="P25" s="56" t="s">
        <v>151</v>
      </c>
    </row>
    <row r="26" spans="1:16" ht="12.75" customHeight="1" thickBot="1">
      <c r="A26" s="23" t="str">
        <f t="shared" si="0"/>
        <v>BAVM 220 </v>
      </c>
      <c r="B26" s="6" t="str">
        <f t="shared" si="1"/>
        <v>II</v>
      </c>
      <c r="C26" s="23">
        <f t="shared" si="2"/>
        <v>55660.374300000003</v>
      </c>
      <c r="D26" s="21" t="str">
        <f t="shared" si="3"/>
        <v>vis</v>
      </c>
      <c r="E26" s="52">
        <f>VLOOKUP(C26,Active!C$21:E$973,3,FALSE)</f>
        <v>49617.097718222445</v>
      </c>
      <c r="F26" s="6" t="s">
        <v>72</v>
      </c>
      <c r="G26" s="21" t="str">
        <f t="shared" si="4"/>
        <v>55660.3743</v>
      </c>
      <c r="H26" s="23">
        <f t="shared" si="5"/>
        <v>49616.5</v>
      </c>
      <c r="I26" s="53" t="s">
        <v>152</v>
      </c>
      <c r="J26" s="54" t="s">
        <v>153</v>
      </c>
      <c r="K26" s="53">
        <v>49616.5</v>
      </c>
      <c r="L26" s="53" t="s">
        <v>154</v>
      </c>
      <c r="M26" s="54" t="s">
        <v>124</v>
      </c>
      <c r="N26" s="54" t="s">
        <v>97</v>
      </c>
      <c r="O26" s="55" t="s">
        <v>130</v>
      </c>
      <c r="P26" s="56" t="s">
        <v>151</v>
      </c>
    </row>
    <row r="27" spans="1:16" ht="12.75" customHeight="1" thickBot="1">
      <c r="A27" s="23" t="str">
        <f t="shared" si="0"/>
        <v>IBVS 6029 </v>
      </c>
      <c r="B27" s="6" t="str">
        <f t="shared" si="1"/>
        <v>II</v>
      </c>
      <c r="C27" s="23">
        <f t="shared" si="2"/>
        <v>55987.881399999998</v>
      </c>
      <c r="D27" s="21" t="str">
        <f t="shared" si="3"/>
        <v>vis</v>
      </c>
      <c r="E27" s="52">
        <f>VLOOKUP(C27,Active!C$21:E$973,3,FALSE)</f>
        <v>50522.145981810987</v>
      </c>
      <c r="F27" s="6" t="s">
        <v>72</v>
      </c>
      <c r="G27" s="21" t="str">
        <f t="shared" si="4"/>
        <v>55987.8814</v>
      </c>
      <c r="H27" s="23">
        <f t="shared" si="5"/>
        <v>50521.5</v>
      </c>
      <c r="I27" s="53" t="s">
        <v>155</v>
      </c>
      <c r="J27" s="54" t="s">
        <v>156</v>
      </c>
      <c r="K27" s="53">
        <v>50521.5</v>
      </c>
      <c r="L27" s="53" t="s">
        <v>157</v>
      </c>
      <c r="M27" s="54" t="s">
        <v>124</v>
      </c>
      <c r="N27" s="54" t="s">
        <v>72</v>
      </c>
      <c r="O27" s="55" t="s">
        <v>92</v>
      </c>
      <c r="P27" s="56" t="s">
        <v>158</v>
      </c>
    </row>
    <row r="28" spans="1:16" ht="12.75" customHeight="1" thickBot="1">
      <c r="A28" s="23" t="str">
        <f t="shared" si="0"/>
        <v>IBVS 6029 </v>
      </c>
      <c r="B28" s="6" t="str">
        <f t="shared" si="1"/>
        <v>I</v>
      </c>
      <c r="C28" s="23">
        <f t="shared" si="2"/>
        <v>56050.6711</v>
      </c>
      <c r="D28" s="21" t="str">
        <f t="shared" si="3"/>
        <v>vis</v>
      </c>
      <c r="E28" s="52">
        <f>VLOOKUP(C28,Active!C$21:E$973,3,FALSE)</f>
        <v>50695.661942094739</v>
      </c>
      <c r="F28" s="6" t="s">
        <v>72</v>
      </c>
      <c r="G28" s="21" t="str">
        <f t="shared" si="4"/>
        <v>56050.6711</v>
      </c>
      <c r="H28" s="23">
        <f t="shared" si="5"/>
        <v>50695</v>
      </c>
      <c r="I28" s="53" t="s">
        <v>159</v>
      </c>
      <c r="J28" s="54" t="s">
        <v>160</v>
      </c>
      <c r="K28" s="53">
        <v>50695</v>
      </c>
      <c r="L28" s="53" t="s">
        <v>161</v>
      </c>
      <c r="M28" s="54" t="s">
        <v>124</v>
      </c>
      <c r="N28" s="54" t="s">
        <v>72</v>
      </c>
      <c r="O28" s="55" t="s">
        <v>92</v>
      </c>
      <c r="P28" s="56" t="s">
        <v>158</v>
      </c>
    </row>
    <row r="29" spans="1:16" ht="12.75" customHeight="1" thickBot="1">
      <c r="A29" s="23" t="str">
        <f t="shared" si="0"/>
        <v>BAVM 4-5 </v>
      </c>
      <c r="B29" s="6" t="str">
        <f t="shared" si="1"/>
        <v>II</v>
      </c>
      <c r="C29" s="23">
        <f t="shared" si="2"/>
        <v>53360.599199999997</v>
      </c>
      <c r="D29" s="21" t="str">
        <f t="shared" si="3"/>
        <v>vis</v>
      </c>
      <c r="E29" s="52">
        <f>VLOOKUP(C29,Active!C$21:E$973,3,FALSE)</f>
        <v>43261.79286865062</v>
      </c>
      <c r="F29" s="6" t="s">
        <v>72</v>
      </c>
      <c r="G29" s="21" t="str">
        <f t="shared" si="4"/>
        <v>53360.5992</v>
      </c>
      <c r="H29" s="23">
        <f t="shared" si="5"/>
        <v>43261.5</v>
      </c>
      <c r="I29" s="53" t="s">
        <v>117</v>
      </c>
      <c r="J29" s="54" t="s">
        <v>118</v>
      </c>
      <c r="K29" s="53">
        <v>43261.5</v>
      </c>
      <c r="L29" s="53" t="s">
        <v>119</v>
      </c>
      <c r="M29" s="54" t="s">
        <v>77</v>
      </c>
      <c r="N29" s="54" t="s">
        <v>97</v>
      </c>
      <c r="O29" s="55" t="s">
        <v>98</v>
      </c>
      <c r="P29" s="56" t="s">
        <v>120</v>
      </c>
    </row>
    <row r="30" spans="1:16" ht="12.75" customHeight="1" thickBot="1">
      <c r="A30" s="23" t="str">
        <f t="shared" si="0"/>
        <v>BAVM 225 </v>
      </c>
      <c r="B30" s="6" t="str">
        <f t="shared" si="1"/>
        <v>II</v>
      </c>
      <c r="C30" s="23">
        <f t="shared" si="2"/>
        <v>55615.499000000003</v>
      </c>
      <c r="D30" s="21" t="str">
        <f t="shared" si="3"/>
        <v>vis</v>
      </c>
      <c r="E30" s="52">
        <f>VLOOKUP(C30,Active!C$21:E$973,3,FALSE)</f>
        <v>49493.087239234308</v>
      </c>
      <c r="F30" s="6" t="s">
        <v>72</v>
      </c>
      <c r="G30" s="21" t="str">
        <f t="shared" si="4"/>
        <v>55615.4990</v>
      </c>
      <c r="H30" s="23">
        <f t="shared" si="5"/>
        <v>49492.5</v>
      </c>
      <c r="I30" s="53" t="s">
        <v>140</v>
      </c>
      <c r="J30" s="54" t="s">
        <v>141</v>
      </c>
      <c r="K30" s="53">
        <v>49492.5</v>
      </c>
      <c r="L30" s="53" t="s">
        <v>142</v>
      </c>
      <c r="M30" s="54" t="s">
        <v>124</v>
      </c>
      <c r="N30" s="54" t="s">
        <v>97</v>
      </c>
      <c r="O30" s="55" t="s">
        <v>130</v>
      </c>
      <c r="P30" s="56" t="s">
        <v>143</v>
      </c>
    </row>
    <row r="31" spans="1:16">
      <c r="B31" s="6"/>
      <c r="F31" s="6"/>
    </row>
    <row r="32" spans="1:16">
      <c r="B32" s="6"/>
      <c r="F32" s="6"/>
    </row>
    <row r="33" spans="2:6">
      <c r="B33" s="6"/>
      <c r="F33" s="6"/>
    </row>
    <row r="34" spans="2:6">
      <c r="B34" s="6"/>
      <c r="F34" s="6"/>
    </row>
    <row r="35" spans="2:6">
      <c r="B35" s="6"/>
      <c r="F35" s="6"/>
    </row>
    <row r="36" spans="2:6">
      <c r="B36" s="6"/>
      <c r="F36" s="6"/>
    </row>
    <row r="37" spans="2:6">
      <c r="B37" s="6"/>
      <c r="F37" s="6"/>
    </row>
    <row r="38" spans="2:6">
      <c r="B38" s="6"/>
      <c r="F38" s="6"/>
    </row>
    <row r="39" spans="2:6">
      <c r="B39" s="6"/>
      <c r="F39" s="6"/>
    </row>
    <row r="40" spans="2:6">
      <c r="B40" s="6"/>
      <c r="F40" s="6"/>
    </row>
    <row r="41" spans="2:6">
      <c r="B41" s="6"/>
      <c r="F41" s="6"/>
    </row>
    <row r="42" spans="2:6">
      <c r="B42" s="6"/>
      <c r="F42" s="6"/>
    </row>
    <row r="43" spans="2:6">
      <c r="B43" s="6"/>
      <c r="F43" s="6"/>
    </row>
    <row r="44" spans="2:6">
      <c r="B44" s="6"/>
      <c r="F44" s="6"/>
    </row>
    <row r="45" spans="2:6">
      <c r="B45" s="6"/>
      <c r="F45" s="6"/>
    </row>
    <row r="46" spans="2:6">
      <c r="B46" s="6"/>
      <c r="F46" s="6"/>
    </row>
    <row r="47" spans="2:6">
      <c r="B47" s="6"/>
      <c r="F47" s="6"/>
    </row>
    <row r="48" spans="2:6">
      <c r="B48" s="6"/>
      <c r="F48" s="6"/>
    </row>
    <row r="49" spans="2:6">
      <c r="B49" s="6"/>
      <c r="F49" s="6"/>
    </row>
    <row r="50" spans="2:6">
      <c r="B50" s="6"/>
      <c r="F50" s="6"/>
    </row>
    <row r="51" spans="2:6">
      <c r="B51" s="6"/>
      <c r="F51" s="6"/>
    </row>
    <row r="52" spans="2:6">
      <c r="B52" s="6"/>
      <c r="F52" s="6"/>
    </row>
    <row r="53" spans="2:6">
      <c r="B53" s="6"/>
      <c r="F53" s="6"/>
    </row>
    <row r="54" spans="2:6">
      <c r="B54" s="6"/>
      <c r="F54" s="6"/>
    </row>
    <row r="55" spans="2:6">
      <c r="B55" s="6"/>
      <c r="F55" s="6"/>
    </row>
    <row r="56" spans="2:6">
      <c r="B56" s="6"/>
      <c r="F56" s="6"/>
    </row>
    <row r="57" spans="2:6">
      <c r="B57" s="6"/>
      <c r="F57" s="6"/>
    </row>
    <row r="58" spans="2:6">
      <c r="B58" s="6"/>
      <c r="F58" s="6"/>
    </row>
    <row r="59" spans="2:6">
      <c r="B59" s="6"/>
      <c r="F59" s="6"/>
    </row>
    <row r="60" spans="2:6">
      <c r="B60" s="6"/>
      <c r="F60" s="6"/>
    </row>
    <row r="61" spans="2:6">
      <c r="B61" s="6"/>
      <c r="F61" s="6"/>
    </row>
    <row r="62" spans="2:6">
      <c r="B62" s="6"/>
      <c r="F62" s="6"/>
    </row>
    <row r="63" spans="2:6">
      <c r="B63" s="6"/>
      <c r="F63" s="6"/>
    </row>
    <row r="64" spans="2:6">
      <c r="B64" s="6"/>
      <c r="F64" s="6"/>
    </row>
    <row r="65" spans="2:6">
      <c r="B65" s="6"/>
      <c r="F65" s="6"/>
    </row>
    <row r="66" spans="2:6">
      <c r="B66" s="6"/>
      <c r="F66" s="6"/>
    </row>
    <row r="67" spans="2:6">
      <c r="B67" s="6"/>
      <c r="F67" s="6"/>
    </row>
    <row r="68" spans="2:6">
      <c r="B68" s="6"/>
      <c r="F68" s="6"/>
    </row>
    <row r="69" spans="2:6">
      <c r="B69" s="6"/>
      <c r="F69" s="6"/>
    </row>
    <row r="70" spans="2:6">
      <c r="B70" s="6"/>
      <c r="F70" s="6"/>
    </row>
    <row r="71" spans="2:6">
      <c r="B71" s="6"/>
      <c r="F71" s="6"/>
    </row>
    <row r="72" spans="2:6">
      <c r="B72" s="6"/>
      <c r="F72" s="6"/>
    </row>
    <row r="73" spans="2:6">
      <c r="B73" s="6"/>
      <c r="F73" s="6"/>
    </row>
    <row r="74" spans="2:6">
      <c r="B74" s="6"/>
      <c r="F74" s="6"/>
    </row>
    <row r="75" spans="2:6">
      <c r="B75" s="6"/>
      <c r="F75" s="6"/>
    </row>
    <row r="76" spans="2:6">
      <c r="B76" s="6"/>
      <c r="F76" s="6"/>
    </row>
    <row r="77" spans="2:6">
      <c r="B77" s="6"/>
      <c r="F77" s="6"/>
    </row>
    <row r="78" spans="2:6">
      <c r="B78" s="6"/>
      <c r="F78" s="6"/>
    </row>
    <row r="79" spans="2:6">
      <c r="B79" s="6"/>
      <c r="F79" s="6"/>
    </row>
    <row r="80" spans="2:6">
      <c r="B80" s="6"/>
      <c r="F80" s="6"/>
    </row>
    <row r="81" spans="2:6">
      <c r="B81" s="6"/>
      <c r="F81" s="6"/>
    </row>
    <row r="82" spans="2:6">
      <c r="B82" s="6"/>
      <c r="F82" s="6"/>
    </row>
    <row r="83" spans="2:6">
      <c r="B83" s="6"/>
      <c r="F83" s="6"/>
    </row>
    <row r="84" spans="2:6">
      <c r="B84" s="6"/>
      <c r="F84" s="6"/>
    </row>
    <row r="85" spans="2:6">
      <c r="B85" s="6"/>
      <c r="F85" s="6"/>
    </row>
    <row r="86" spans="2:6">
      <c r="B86" s="6"/>
      <c r="F86" s="6"/>
    </row>
    <row r="87" spans="2:6">
      <c r="B87" s="6"/>
      <c r="F87" s="6"/>
    </row>
    <row r="88" spans="2:6">
      <c r="B88" s="6"/>
      <c r="F88" s="6"/>
    </row>
    <row r="89" spans="2:6">
      <c r="B89" s="6"/>
      <c r="F89" s="6"/>
    </row>
    <row r="90" spans="2:6">
      <c r="B90" s="6"/>
      <c r="F90" s="6"/>
    </row>
    <row r="91" spans="2:6">
      <c r="B91" s="6"/>
      <c r="F91" s="6"/>
    </row>
    <row r="92" spans="2:6">
      <c r="B92" s="6"/>
      <c r="F92" s="6"/>
    </row>
    <row r="93" spans="2:6">
      <c r="B93" s="6"/>
      <c r="F93" s="6"/>
    </row>
    <row r="94" spans="2:6">
      <c r="B94" s="6"/>
      <c r="F94" s="6"/>
    </row>
    <row r="95" spans="2:6">
      <c r="B95" s="6"/>
      <c r="F95" s="6"/>
    </row>
    <row r="96" spans="2:6">
      <c r="B96" s="6"/>
      <c r="F96" s="6"/>
    </row>
    <row r="97" spans="2:6">
      <c r="B97" s="6"/>
      <c r="F97" s="6"/>
    </row>
    <row r="98" spans="2:6">
      <c r="B98" s="6"/>
      <c r="F98" s="6"/>
    </row>
    <row r="99" spans="2:6">
      <c r="B99" s="6"/>
      <c r="F99" s="6"/>
    </row>
    <row r="100" spans="2:6">
      <c r="B100" s="6"/>
      <c r="F100" s="6"/>
    </row>
    <row r="101" spans="2:6">
      <c r="B101" s="6"/>
      <c r="F101" s="6"/>
    </row>
    <row r="102" spans="2:6">
      <c r="B102" s="6"/>
      <c r="F102" s="6"/>
    </row>
    <row r="103" spans="2:6">
      <c r="B103" s="6"/>
      <c r="F103" s="6"/>
    </row>
    <row r="104" spans="2:6">
      <c r="B104" s="6"/>
      <c r="F104" s="6"/>
    </row>
    <row r="105" spans="2:6">
      <c r="B105" s="6"/>
      <c r="F105" s="6"/>
    </row>
    <row r="106" spans="2:6">
      <c r="B106" s="6"/>
      <c r="F106" s="6"/>
    </row>
    <row r="107" spans="2:6">
      <c r="B107" s="6"/>
      <c r="F107" s="6"/>
    </row>
    <row r="108" spans="2:6">
      <c r="B108" s="6"/>
      <c r="F108" s="6"/>
    </row>
    <row r="109" spans="2:6">
      <c r="B109" s="6"/>
      <c r="F109" s="6"/>
    </row>
    <row r="110" spans="2:6">
      <c r="B110" s="6"/>
      <c r="F110" s="6"/>
    </row>
    <row r="111" spans="2:6">
      <c r="B111" s="6"/>
      <c r="F111" s="6"/>
    </row>
    <row r="112" spans="2:6">
      <c r="B112" s="6"/>
      <c r="F112" s="6"/>
    </row>
    <row r="113" spans="2:6">
      <c r="B113" s="6"/>
      <c r="F113" s="6"/>
    </row>
    <row r="114" spans="2:6">
      <c r="B114" s="6"/>
      <c r="F114" s="6"/>
    </row>
    <row r="115" spans="2:6">
      <c r="B115" s="6"/>
      <c r="F115" s="6"/>
    </row>
    <row r="116" spans="2:6">
      <c r="B116" s="6"/>
      <c r="F116" s="6"/>
    </row>
    <row r="117" spans="2:6">
      <c r="B117" s="6"/>
      <c r="F117" s="6"/>
    </row>
    <row r="118" spans="2:6">
      <c r="B118" s="6"/>
      <c r="F118" s="6"/>
    </row>
    <row r="119" spans="2:6">
      <c r="B119" s="6"/>
      <c r="F119" s="6"/>
    </row>
    <row r="120" spans="2:6">
      <c r="B120" s="6"/>
      <c r="F120" s="6"/>
    </row>
    <row r="121" spans="2:6">
      <c r="B121" s="6"/>
      <c r="F121" s="6"/>
    </row>
    <row r="122" spans="2:6">
      <c r="B122" s="6"/>
      <c r="F122" s="6"/>
    </row>
    <row r="123" spans="2:6">
      <c r="B123" s="6"/>
      <c r="F123" s="6"/>
    </row>
    <row r="124" spans="2:6">
      <c r="B124" s="6"/>
      <c r="F124" s="6"/>
    </row>
    <row r="125" spans="2:6">
      <c r="B125" s="6"/>
      <c r="F125" s="6"/>
    </row>
    <row r="126" spans="2:6">
      <c r="B126" s="6"/>
      <c r="F126" s="6"/>
    </row>
    <row r="127" spans="2:6">
      <c r="B127" s="6"/>
      <c r="F127" s="6"/>
    </row>
    <row r="128" spans="2: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</sheetData>
  <phoneticPr fontId="7" type="noConversion"/>
  <hyperlinks>
    <hyperlink ref="P11" r:id="rId1" display="http://www.konkoly.hu/cgi-bin/IBVS?5263"/>
    <hyperlink ref="P12" r:id="rId2" display="http://www.konkoly.hu/cgi-bin/IBVS?5263"/>
    <hyperlink ref="P13" r:id="rId3" display="http://www.konkoly.hu/cgi-bin/IBVS?5287"/>
    <hyperlink ref="P15" r:id="rId4" display="http://www.bav-astro.de/sfs/BAVM_link.php?BAVMnr=172"/>
    <hyperlink ref="P16" r:id="rId5" display="http://www.bav-astro.de/sfs/BAVM_link.php?BAVMnr=158"/>
    <hyperlink ref="P17" r:id="rId6" display="http://www.konkoly.hu/cgi-bin/IBVS?5583"/>
    <hyperlink ref="P18" r:id="rId7" display="http://www.konkoly.hu/cgi-bin/IBVS?5583"/>
    <hyperlink ref="P19" r:id="rId8" display="http://www.konkoly.hu/cgi-bin/IBVS?5592"/>
    <hyperlink ref="P29" r:id="rId9" display="http://www.bav-astro.de/sfs/BAVM_link.php?BAVMnr=4-5"/>
    <hyperlink ref="P20" r:id="rId10" display="http://www.bav-astro.de/sfs/BAVM_link.php?BAVMnr=178"/>
    <hyperlink ref="P21" r:id="rId11" display="http://www.bav-astro.de/sfs/BAVM_link.php?BAVMnr=209"/>
    <hyperlink ref="P22" r:id="rId12" display="http://www.konkoly.hu/cgi-bin/IBVS?5894"/>
    <hyperlink ref="P23" r:id="rId13" display="http://www.bav-astro.de/sfs/BAVM_link.php?BAVMnr=214"/>
    <hyperlink ref="P30" r:id="rId14" display="http://www.bav-astro.de/sfs/BAVM_link.php?BAVMnr=225"/>
    <hyperlink ref="P24" r:id="rId15" display="http://www.konkoly.hu/cgi-bin/IBVS?5992"/>
    <hyperlink ref="P25" r:id="rId16" display="http://www.bav-astro.de/sfs/BAVM_link.php?BAVMnr=220"/>
    <hyperlink ref="P26" r:id="rId17" display="http://www.bav-astro.de/sfs/BAVM_link.php?BAVMnr=220"/>
    <hyperlink ref="P27" r:id="rId18" display="http://www.konkoly.hu/cgi-bin/IBVS?6029"/>
    <hyperlink ref="P28" r:id="rId19" display="http://www.konkoly.hu/cgi-bin/IBVS?6029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workbookViewId="0"/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29</v>
      </c>
    </row>
    <row r="2" spans="1:4">
      <c r="A2" t="s">
        <v>25</v>
      </c>
    </row>
    <row r="4" spans="1:4">
      <c r="A4" s="8" t="s">
        <v>0</v>
      </c>
      <c r="C4" s="3">
        <v>37705.584000000003</v>
      </c>
      <c r="D4" s="4">
        <v>0.36186699999999999</v>
      </c>
    </row>
    <row r="6" spans="1:4">
      <c r="A6" s="8" t="s">
        <v>1</v>
      </c>
    </row>
    <row r="7" spans="1:4">
      <c r="A7" t="s">
        <v>2</v>
      </c>
      <c r="C7">
        <v>53153.420633499998</v>
      </c>
    </row>
    <row r="8" spans="1:4">
      <c r="A8" t="s">
        <v>3</v>
      </c>
      <c r="C8">
        <v>0.36188311270360035</v>
      </c>
    </row>
    <row r="10" spans="1:4" ht="13.5" thickBot="1">
      <c r="C10" s="7" t="s">
        <v>20</v>
      </c>
      <c r="D10" s="7" t="s">
        <v>21</v>
      </c>
    </row>
    <row r="11" spans="1:4">
      <c r="A11" t="s">
        <v>16</v>
      </c>
      <c r="C11">
        <f>INTERCEPT(G22:G993,$F22:$F993)</f>
        <v>4.1527186664708931E-4</v>
      </c>
      <c r="D11" s="6"/>
    </row>
    <row r="12" spans="1:4">
      <c r="A12" t="s">
        <v>17</v>
      </c>
      <c r="C12">
        <f>SLOPE(G22:G993,$F22:$F993)</f>
        <v>8.5840985713314125E-17</v>
      </c>
      <c r="D12" s="6"/>
    </row>
    <row r="13" spans="1:4">
      <c r="A13" t="s">
        <v>19</v>
      </c>
      <c r="C13" s="6" t="s">
        <v>14</v>
      </c>
      <c r="D13" s="6"/>
    </row>
    <row r="14" spans="1:4">
      <c r="A14" t="s">
        <v>24</v>
      </c>
    </row>
    <row r="15" spans="1:4">
      <c r="A15" s="5" t="s">
        <v>18</v>
      </c>
      <c r="C15">
        <f>+D15+C8/2</f>
        <v>53153.420641556353</v>
      </c>
      <c r="D15" s="11">
        <v>53153.239699999998</v>
      </c>
    </row>
    <row r="16" spans="1:4">
      <c r="A16" s="8" t="s">
        <v>4</v>
      </c>
      <c r="C16">
        <f>+$C8+C12</f>
        <v>0.36188311270360046</v>
      </c>
    </row>
    <row r="17" spans="1:17" ht="13.5" thickBot="1"/>
    <row r="18" spans="1:17">
      <c r="A18" s="8" t="s">
        <v>5</v>
      </c>
      <c r="C18" s="3">
        <f>+C15</f>
        <v>53153.420641556353</v>
      </c>
      <c r="D18" s="4">
        <f>+C16</f>
        <v>0.36188311270360046</v>
      </c>
    </row>
    <row r="19" spans="1:17" ht="13.5" thickTop="1"/>
    <row r="20" spans="1:17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35</v>
      </c>
      <c r="J20" s="10" t="s">
        <v>36</v>
      </c>
      <c r="K20" s="10" t="s">
        <v>37</v>
      </c>
      <c r="L20" s="10" t="s">
        <v>26</v>
      </c>
      <c r="M20" s="10" t="s">
        <v>27</v>
      </c>
      <c r="N20" s="10" t="s">
        <v>28</v>
      </c>
      <c r="O20" s="10" t="s">
        <v>23</v>
      </c>
      <c r="P20" s="9" t="s">
        <v>22</v>
      </c>
      <c r="Q20" s="7" t="s">
        <v>15</v>
      </c>
    </row>
    <row r="21" spans="1:17">
      <c r="A21" t="s">
        <v>12</v>
      </c>
      <c r="B21" s="6"/>
      <c r="C21">
        <v>37705.584000000003</v>
      </c>
      <c r="D21" s="6" t="s">
        <v>14</v>
      </c>
      <c r="E21">
        <f t="shared" ref="E21:E28" si="0">+(C21-C$7)/C$8</f>
        <v>-42687.365315530806</v>
      </c>
      <c r="F21">
        <f t="shared" ref="F21:F28" si="1">ROUND(2*E21,0)/2</f>
        <v>-42687.5</v>
      </c>
      <c r="G21">
        <f t="shared" ref="G21:G28" si="2">+C21-(C$7+F21*C$8)</f>
        <v>4.8740034944785293E-2</v>
      </c>
      <c r="H21" s="15">
        <f>+G21</f>
        <v>4.8740034944785293E-2</v>
      </c>
      <c r="O21">
        <f t="shared" ref="O21:O28" si="3">+C$11+C$12*$F21</f>
        <v>4.1527186298275225E-4</v>
      </c>
      <c r="Q21" s="2">
        <f t="shared" ref="Q21:Q28" si="4">+C21-15018.5</f>
        <v>22687.084000000003</v>
      </c>
    </row>
    <row r="22" spans="1:17">
      <c r="A22" t="s">
        <v>33</v>
      </c>
      <c r="B22" s="13" t="s">
        <v>32</v>
      </c>
      <c r="C22" s="12">
        <v>51272.349900000001</v>
      </c>
      <c r="D22" s="12">
        <v>7.3000000000000001E-3</v>
      </c>
      <c r="E22">
        <f t="shared" si="0"/>
        <v>-5198.0063934088139</v>
      </c>
      <c r="F22">
        <f t="shared" si="1"/>
        <v>-5198</v>
      </c>
      <c r="G22">
        <f t="shared" si="2"/>
        <v>-2.313666685950011E-3</v>
      </c>
      <c r="I22">
        <f>+G22</f>
        <v>-2.313666685950011E-3</v>
      </c>
      <c r="O22">
        <f t="shared" si="3"/>
        <v>4.1527186620088786E-4</v>
      </c>
      <c r="Q22" s="2">
        <f t="shared" si="4"/>
        <v>36253.849900000001</v>
      </c>
    </row>
    <row r="23" spans="1:17">
      <c r="A23" t="s">
        <v>37</v>
      </c>
      <c r="C23" s="16">
        <v>51274.883999999998</v>
      </c>
      <c r="D23">
        <v>5.9999999999999995E-4</v>
      </c>
      <c r="E23">
        <f t="shared" si="0"/>
        <v>-5191.0038560948587</v>
      </c>
      <c r="F23">
        <f t="shared" si="1"/>
        <v>-5191</v>
      </c>
      <c r="G23">
        <f t="shared" si="2"/>
        <v>-1.3954556125099771E-3</v>
      </c>
      <c r="K23">
        <f>G23</f>
        <v>-1.3954556125099771E-3</v>
      </c>
      <c r="O23">
        <f t="shared" si="3"/>
        <v>4.1527186620148878E-4</v>
      </c>
      <c r="Q23" s="2">
        <f t="shared" si="4"/>
        <v>36256.383999999998</v>
      </c>
    </row>
    <row r="24" spans="1:17">
      <c r="A24" t="s">
        <v>37</v>
      </c>
      <c r="C24" s="16">
        <v>51275.066599999998</v>
      </c>
      <c r="D24">
        <v>5.9999999999999995E-4</v>
      </c>
      <c r="E24">
        <f t="shared" si="0"/>
        <v>-5190.4992732790543</v>
      </c>
      <c r="F24">
        <f t="shared" si="1"/>
        <v>-5190.5</v>
      </c>
      <c r="G24">
        <f t="shared" si="2"/>
        <v>2.6298804004909471E-4</v>
      </c>
      <c r="K24">
        <f>G24</f>
        <v>2.6298804004909471E-4</v>
      </c>
      <c r="O24">
        <f t="shared" si="3"/>
        <v>4.1527186620153166E-4</v>
      </c>
      <c r="Q24" s="2">
        <f t="shared" si="4"/>
        <v>36256.566599999998</v>
      </c>
    </row>
    <row r="25" spans="1:17">
      <c r="A25" t="s">
        <v>33</v>
      </c>
      <c r="B25" s="13" t="s">
        <v>32</v>
      </c>
      <c r="C25" s="12">
        <v>51277.421999999999</v>
      </c>
      <c r="D25" s="12">
        <v>3.7000000000000002E-3</v>
      </c>
      <c r="E25">
        <f t="shared" si="0"/>
        <v>-5183.9905418204262</v>
      </c>
      <c r="F25">
        <f t="shared" si="1"/>
        <v>-5184</v>
      </c>
      <c r="G25">
        <f t="shared" si="2"/>
        <v>3.4227554642711766E-3</v>
      </c>
      <c r="I25">
        <f>+G25</f>
        <v>3.4227554642711766E-3</v>
      </c>
      <c r="O25">
        <f t="shared" si="3"/>
        <v>4.1527186620208964E-4</v>
      </c>
      <c r="Q25" s="2">
        <f t="shared" si="4"/>
        <v>36258.921999999999</v>
      </c>
    </row>
    <row r="26" spans="1:17">
      <c r="A26" t="s">
        <v>34</v>
      </c>
      <c r="B26" s="13" t="s">
        <v>32</v>
      </c>
      <c r="C26" s="12">
        <v>51657.398399999998</v>
      </c>
      <c r="D26" s="12">
        <v>1.6999999999999999E-3</v>
      </c>
      <c r="E26">
        <f t="shared" si="0"/>
        <v>-4133.9929413211221</v>
      </c>
      <c r="F26">
        <f t="shared" si="1"/>
        <v>-4134</v>
      </c>
      <c r="G26">
        <f t="shared" si="2"/>
        <v>2.5544166855979711E-3</v>
      </c>
      <c r="I26">
        <f>+G26</f>
        <v>2.5544166855979711E-3</v>
      </c>
      <c r="O26">
        <f t="shared" si="3"/>
        <v>4.1527186629222268E-4</v>
      </c>
      <c r="Q26" s="2">
        <f t="shared" si="4"/>
        <v>36638.898399999998</v>
      </c>
    </row>
    <row r="27" spans="1:17">
      <c r="A27" t="s">
        <v>31</v>
      </c>
      <c r="B27" s="6"/>
      <c r="C27">
        <v>52704.504999999997</v>
      </c>
      <c r="D27">
        <v>5.9999999999999995E-4</v>
      </c>
      <c r="E27">
        <f t="shared" si="0"/>
        <v>-1240.4989836253678</v>
      </c>
      <c r="F27">
        <f t="shared" si="1"/>
        <v>-1240.5</v>
      </c>
      <c r="G27">
        <f t="shared" si="2"/>
        <v>3.6780881782760844E-4</v>
      </c>
      <c r="I27">
        <f>+G27</f>
        <v>3.6780881782760844E-4</v>
      </c>
      <c r="O27">
        <f t="shared" si="3"/>
        <v>4.1527186654060358E-4</v>
      </c>
      <c r="Q27" s="2">
        <f t="shared" si="4"/>
        <v>37686.004999999997</v>
      </c>
    </row>
    <row r="28" spans="1:17">
      <c r="A28" t="s">
        <v>30</v>
      </c>
      <c r="B28" s="6"/>
      <c r="C28" s="11">
        <v>53153.239699999998</v>
      </c>
      <c r="D28" s="6">
        <v>2.9999999999999997E-4</v>
      </c>
      <c r="E28">
        <f t="shared" si="0"/>
        <v>-0.49997773769566095</v>
      </c>
      <c r="F28">
        <f t="shared" si="1"/>
        <v>-0.5</v>
      </c>
      <c r="G28">
        <f t="shared" si="2"/>
        <v>8.0563550000078976E-6</v>
      </c>
      <c r="J28">
        <f>+G28</f>
        <v>8.0563550000078976E-6</v>
      </c>
      <c r="O28">
        <f t="shared" si="3"/>
        <v>4.1527186664704638E-4</v>
      </c>
      <c r="Q28" s="2">
        <f t="shared" si="4"/>
        <v>38134.739699999998</v>
      </c>
    </row>
    <row r="29" spans="1:17">
      <c r="B29" s="6"/>
      <c r="D29" s="6"/>
    </row>
    <row r="30" spans="1:17">
      <c r="B30" s="6"/>
      <c r="D30" s="6"/>
    </row>
    <row r="31" spans="1:17">
      <c r="B31" s="6"/>
      <c r="D31" s="6"/>
    </row>
    <row r="32" spans="1:17">
      <c r="B32" s="6"/>
      <c r="D32" s="6"/>
    </row>
    <row r="33" spans="2:4">
      <c r="B33" s="6"/>
      <c r="D33" s="6"/>
    </row>
    <row r="34" spans="2:4">
      <c r="B34" s="6"/>
      <c r="D34" s="6"/>
    </row>
    <row r="35" spans="2:4">
      <c r="B35" s="6"/>
      <c r="D35" s="6"/>
    </row>
    <row r="36" spans="2:4">
      <c r="D36" s="6"/>
    </row>
    <row r="37" spans="2:4">
      <c r="D37" s="6"/>
    </row>
    <row r="38" spans="2:4">
      <c r="D38" s="6"/>
    </row>
    <row r="39" spans="2:4">
      <c r="D39" s="6"/>
    </row>
    <row r="40" spans="2:4">
      <c r="D40" s="6"/>
    </row>
    <row r="41" spans="2:4">
      <c r="D41" s="6"/>
    </row>
    <row r="42" spans="2:4">
      <c r="D42" s="6"/>
    </row>
    <row r="43" spans="2:4">
      <c r="D43" s="6"/>
    </row>
    <row r="44" spans="2:4">
      <c r="D44" s="6"/>
    </row>
    <row r="45" spans="2:4">
      <c r="D45" s="6"/>
    </row>
    <row r="46" spans="2:4">
      <c r="D46" s="6"/>
    </row>
  </sheetData>
  <sheetProtection sheet="1" objects="1" scenarios="1"/>
  <phoneticPr fontId="7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workbookViewId="0">
      <selection activeCell="C1" sqref="C1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29</v>
      </c>
      <c r="C1" s="17" t="s">
        <v>38</v>
      </c>
    </row>
    <row r="2" spans="1:4">
      <c r="A2" t="s">
        <v>25</v>
      </c>
    </row>
    <row r="4" spans="1:4">
      <c r="A4" s="8" t="s">
        <v>0</v>
      </c>
      <c r="C4" s="3">
        <v>37705.584000000003</v>
      </c>
      <c r="D4" s="4">
        <v>0.36186699999999999</v>
      </c>
    </row>
    <row r="6" spans="1:4">
      <c r="A6" s="8" t="s">
        <v>1</v>
      </c>
    </row>
    <row r="7" spans="1:4">
      <c r="A7" t="s">
        <v>2</v>
      </c>
      <c r="C7">
        <v>53153.420633499998</v>
      </c>
    </row>
    <row r="8" spans="1:4">
      <c r="A8" t="s">
        <v>3</v>
      </c>
      <c r="C8">
        <v>0.36188311270360035</v>
      </c>
    </row>
    <row r="10" spans="1:4" ht="13.5" thickBot="1">
      <c r="C10" s="7" t="s">
        <v>20</v>
      </c>
      <c r="D10" s="7" t="s">
        <v>21</v>
      </c>
    </row>
    <row r="11" spans="1:4">
      <c r="A11" t="s">
        <v>16</v>
      </c>
      <c r="C11">
        <f>INTERCEPT(G21:G993,$F21:$F993)</f>
        <v>-3.9904838899795514E-3</v>
      </c>
      <c r="D11" s="6"/>
    </row>
    <row r="12" spans="1:4">
      <c r="A12" t="s">
        <v>17</v>
      </c>
      <c r="C12">
        <f>SLOPE(G21:G993,$F21:$F993)</f>
        <v>-1.2142331259830234E-6</v>
      </c>
      <c r="D12" s="6"/>
    </row>
    <row r="13" spans="1:4">
      <c r="A13" t="s">
        <v>19</v>
      </c>
      <c r="C13" s="6" t="s">
        <v>14</v>
      </c>
      <c r="D13" s="6"/>
    </row>
    <row r="14" spans="1:4">
      <c r="A14" t="s">
        <v>24</v>
      </c>
    </row>
    <row r="15" spans="1:4">
      <c r="A15" s="5" t="s">
        <v>18</v>
      </c>
      <c r="C15">
        <f>+D15+C8/2</f>
        <v>53153.420641556353</v>
      </c>
      <c r="D15" s="11">
        <v>53153.239699999998</v>
      </c>
    </row>
    <row r="16" spans="1:4">
      <c r="A16" s="8" t="s">
        <v>4</v>
      </c>
      <c r="C16">
        <f>+$C8+C12</f>
        <v>0.36188189847047436</v>
      </c>
    </row>
    <row r="17" spans="1:17" ht="13.5" thickBot="1"/>
    <row r="18" spans="1:17">
      <c r="A18" s="8" t="s">
        <v>5</v>
      </c>
      <c r="C18" s="3">
        <f>+C15</f>
        <v>53153.420641556353</v>
      </c>
      <c r="D18" s="4">
        <f>+C16</f>
        <v>0.36188189847047436</v>
      </c>
    </row>
    <row r="19" spans="1:17" ht="13.5" thickTop="1"/>
    <row r="20" spans="1:17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35</v>
      </c>
      <c r="J20" s="10" t="s">
        <v>36</v>
      </c>
      <c r="K20" s="10" t="s">
        <v>37</v>
      </c>
      <c r="L20" s="10" t="s">
        <v>26</v>
      </c>
      <c r="M20" s="10" t="s">
        <v>27</v>
      </c>
      <c r="N20" s="10" t="s">
        <v>28</v>
      </c>
      <c r="O20" s="10" t="s">
        <v>23</v>
      </c>
      <c r="P20" s="9" t="s">
        <v>22</v>
      </c>
      <c r="Q20" s="7" t="s">
        <v>15</v>
      </c>
    </row>
    <row r="21" spans="1:17">
      <c r="A21" t="s">
        <v>12</v>
      </c>
      <c r="B21" s="6"/>
      <c r="C21">
        <v>37705.584000000003</v>
      </c>
      <c r="D21" s="6" t="s">
        <v>14</v>
      </c>
      <c r="E21">
        <f t="shared" ref="E21:E28" si="0">+(C21-C$7)/C$8</f>
        <v>-42687.365315530806</v>
      </c>
      <c r="F21">
        <f t="shared" ref="F21:F28" si="1">ROUND(2*E21,0)/2</f>
        <v>-42687.5</v>
      </c>
      <c r="G21">
        <f t="shared" ref="G21:G28" si="2">+C21-(C$7+F21*C$8)</f>
        <v>4.8740034944785293E-2</v>
      </c>
      <c r="H21" s="15">
        <f>+G21</f>
        <v>4.8740034944785293E-2</v>
      </c>
      <c r="O21">
        <f t="shared" ref="O21:O28" si="3">+C$11+C$12*$F21</f>
        <v>4.7842092675420757E-2</v>
      </c>
      <c r="Q21" s="2">
        <f t="shared" ref="Q21:Q28" si="4">+C21-15018.5</f>
        <v>22687.084000000003</v>
      </c>
    </row>
    <row r="22" spans="1:17">
      <c r="A22" t="s">
        <v>33</v>
      </c>
      <c r="B22" s="13" t="s">
        <v>32</v>
      </c>
      <c r="C22" s="12">
        <v>51272.349900000001</v>
      </c>
      <c r="D22" s="12">
        <v>7.3000000000000001E-3</v>
      </c>
      <c r="E22">
        <f t="shared" si="0"/>
        <v>-5198.0063934088139</v>
      </c>
      <c r="F22">
        <f t="shared" si="1"/>
        <v>-5198</v>
      </c>
      <c r="G22">
        <f t="shared" si="2"/>
        <v>-2.313666685950011E-3</v>
      </c>
      <c r="I22">
        <f>+G22</f>
        <v>-2.313666685950011E-3</v>
      </c>
      <c r="O22">
        <f t="shared" si="3"/>
        <v>2.3210998988802039E-3</v>
      </c>
      <c r="Q22" s="2">
        <f t="shared" si="4"/>
        <v>36253.849900000001</v>
      </c>
    </row>
    <row r="23" spans="1:17">
      <c r="A23" t="s">
        <v>37</v>
      </c>
      <c r="C23" s="16">
        <v>51274.883999999998</v>
      </c>
      <c r="D23">
        <v>5.9999999999999995E-4</v>
      </c>
      <c r="E23">
        <f t="shared" si="0"/>
        <v>-5191.0038560948587</v>
      </c>
      <c r="F23">
        <f t="shared" si="1"/>
        <v>-5191</v>
      </c>
      <c r="G23">
        <f t="shared" si="2"/>
        <v>-1.3954556125099771E-3</v>
      </c>
      <c r="K23">
        <f>G23</f>
        <v>-1.3954556125099771E-3</v>
      </c>
      <c r="O23">
        <f t="shared" si="3"/>
        <v>2.3126002669983233E-3</v>
      </c>
      <c r="Q23" s="2">
        <f t="shared" si="4"/>
        <v>36256.383999999998</v>
      </c>
    </row>
    <row r="24" spans="1:17">
      <c r="A24" t="s">
        <v>37</v>
      </c>
      <c r="C24" s="16">
        <v>51275.066599999998</v>
      </c>
      <c r="D24">
        <v>5.9999999999999995E-4</v>
      </c>
      <c r="E24">
        <f t="shared" si="0"/>
        <v>-5190.4992732790543</v>
      </c>
      <c r="F24">
        <f t="shared" si="1"/>
        <v>-5190.5</v>
      </c>
      <c r="G24">
        <f t="shared" si="2"/>
        <v>2.6298804004909471E-4</v>
      </c>
      <c r="K24">
        <f>G24</f>
        <v>2.6298804004909471E-4</v>
      </c>
      <c r="O24">
        <f t="shared" si="3"/>
        <v>2.3119931504353318E-3</v>
      </c>
      <c r="Q24" s="2">
        <f t="shared" si="4"/>
        <v>36256.566599999998</v>
      </c>
    </row>
    <row r="25" spans="1:17">
      <c r="A25" t="s">
        <v>33</v>
      </c>
      <c r="B25" s="13" t="s">
        <v>32</v>
      </c>
      <c r="C25" s="12">
        <v>51277.421999999999</v>
      </c>
      <c r="D25" s="12">
        <v>3.7000000000000002E-3</v>
      </c>
      <c r="E25">
        <f t="shared" si="0"/>
        <v>-5183.9905418204262</v>
      </c>
      <c r="F25">
        <f t="shared" si="1"/>
        <v>-5184</v>
      </c>
      <c r="G25">
        <f t="shared" si="2"/>
        <v>3.4227554642711766E-3</v>
      </c>
      <c r="I25">
        <f>+G25</f>
        <v>3.4227554642711766E-3</v>
      </c>
      <c r="O25">
        <f t="shared" si="3"/>
        <v>2.304100635116442E-3</v>
      </c>
      <c r="Q25" s="2">
        <f t="shared" si="4"/>
        <v>36258.921999999999</v>
      </c>
    </row>
    <row r="26" spans="1:17">
      <c r="A26" t="s">
        <v>34</v>
      </c>
      <c r="B26" s="13" t="s">
        <v>32</v>
      </c>
      <c r="C26" s="12">
        <v>51657.398399999998</v>
      </c>
      <c r="D26" s="12">
        <v>1.6999999999999999E-3</v>
      </c>
      <c r="E26">
        <f t="shared" si="0"/>
        <v>-4133.9929413211221</v>
      </c>
      <c r="F26">
        <f t="shared" si="1"/>
        <v>-4134</v>
      </c>
      <c r="G26">
        <f t="shared" si="2"/>
        <v>2.5544166855979711E-3</v>
      </c>
      <c r="I26">
        <f>+G26</f>
        <v>2.5544166855979711E-3</v>
      </c>
      <c r="O26">
        <f t="shared" si="3"/>
        <v>1.0291558528342671E-3</v>
      </c>
      <c r="Q26" s="2">
        <f t="shared" si="4"/>
        <v>36638.898399999998</v>
      </c>
    </row>
    <row r="27" spans="1:17">
      <c r="A27" t="s">
        <v>31</v>
      </c>
      <c r="B27" s="6"/>
      <c r="C27">
        <v>52704.504999999997</v>
      </c>
      <c r="D27">
        <v>5.9999999999999995E-4</v>
      </c>
      <c r="E27">
        <f t="shared" si="0"/>
        <v>-1240.4989836253678</v>
      </c>
      <c r="F27">
        <f t="shared" si="1"/>
        <v>-1240.5</v>
      </c>
      <c r="G27">
        <f t="shared" si="2"/>
        <v>3.6780881782760844E-4</v>
      </c>
      <c r="I27">
        <f>+G27</f>
        <v>3.6780881782760844E-4</v>
      </c>
      <c r="O27">
        <f t="shared" si="3"/>
        <v>-2.4842276971976107E-3</v>
      </c>
      <c r="Q27" s="2">
        <f t="shared" si="4"/>
        <v>37686.004999999997</v>
      </c>
    </row>
    <row r="28" spans="1:17">
      <c r="A28" t="s">
        <v>30</v>
      </c>
      <c r="B28" s="6"/>
      <c r="C28" s="11">
        <v>53153.239699999998</v>
      </c>
      <c r="D28" s="6">
        <v>2.9999999999999997E-4</v>
      </c>
      <c r="E28">
        <f t="shared" si="0"/>
        <v>-0.49997773769566095</v>
      </c>
      <c r="F28">
        <f t="shared" si="1"/>
        <v>-0.5</v>
      </c>
      <c r="G28">
        <f t="shared" si="2"/>
        <v>8.0563550000078976E-6</v>
      </c>
      <c r="J28">
        <f>+G28</f>
        <v>8.0563550000078976E-6</v>
      </c>
      <c r="O28">
        <f t="shared" si="3"/>
        <v>-3.9898767734165598E-3</v>
      </c>
      <c r="Q28" s="2">
        <f t="shared" si="4"/>
        <v>38134.739699999998</v>
      </c>
    </row>
    <row r="29" spans="1:17">
      <c r="B29" s="6"/>
      <c r="D29" s="6"/>
    </row>
    <row r="30" spans="1:17">
      <c r="B30" s="6"/>
      <c r="D30" s="6"/>
    </row>
    <row r="31" spans="1:17">
      <c r="B31" s="6"/>
      <c r="D31" s="6"/>
    </row>
    <row r="32" spans="1:17">
      <c r="B32" s="6"/>
      <c r="D32" s="6"/>
    </row>
    <row r="33" spans="2:4">
      <c r="B33" s="6"/>
      <c r="D33" s="6"/>
    </row>
    <row r="34" spans="2:4">
      <c r="B34" s="6"/>
      <c r="D34" s="6"/>
    </row>
    <row r="35" spans="2:4">
      <c r="B35" s="6"/>
      <c r="D35" s="6"/>
    </row>
    <row r="36" spans="2:4">
      <c r="D36" s="6"/>
    </row>
    <row r="37" spans="2:4">
      <c r="D37" s="6"/>
    </row>
    <row r="38" spans="2:4">
      <c r="D38" s="6"/>
    </row>
    <row r="39" spans="2:4">
      <c r="D39" s="6"/>
    </row>
    <row r="40" spans="2:4">
      <c r="D40" s="6"/>
    </row>
    <row r="41" spans="2:4">
      <c r="D41" s="6"/>
    </row>
    <row r="42" spans="2:4">
      <c r="D42" s="6"/>
    </row>
    <row r="43" spans="2:4">
      <c r="D43" s="6"/>
    </row>
    <row r="44" spans="2:4">
      <c r="D44" s="6"/>
    </row>
    <row r="45" spans="2:4">
      <c r="D45" s="6"/>
    </row>
    <row r="46" spans="2:4">
      <c r="D46" s="6"/>
    </row>
  </sheetData>
  <sheetProtection sheet="1" objects="1" scenarios="1"/>
  <phoneticPr fontId="7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</vt:lpstr>
      <vt:lpstr>BAV</vt:lpstr>
      <vt:lpstr>B</vt:lpstr>
      <vt:lpstr>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2024-01-30T02:20:51Z</dcterms:modified>
</cp:coreProperties>
</file>