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F7D3A3E-C12F-48B3-BA3A-84161A7342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C21" i="1"/>
  <c r="E21" i="1"/>
  <c r="F21" i="1"/>
  <c r="G21" i="1"/>
  <c r="H21" i="1"/>
  <c r="Q22" i="1"/>
  <c r="Q23" i="1"/>
  <c r="Q24" i="1"/>
  <c r="Q25" i="1"/>
  <c r="Q26" i="1"/>
  <c r="Q27" i="1"/>
  <c r="F11" i="1"/>
  <c r="A21" i="1"/>
  <c r="H20" i="1"/>
  <c r="G11" i="1"/>
  <c r="E14" i="1"/>
  <c r="E15" i="1" s="1"/>
  <c r="C17" i="1"/>
  <c r="Q21" i="1"/>
  <c r="C12" i="1"/>
  <c r="C16" i="1" l="1"/>
  <c r="D18" i="1" s="1"/>
  <c r="C11" i="1"/>
  <c r="O24" i="1" l="1"/>
  <c r="S24" i="1" s="1"/>
  <c r="C15" i="1"/>
  <c r="O23" i="1"/>
  <c r="S23" i="1" s="1"/>
  <c r="O26" i="1"/>
  <c r="S26" i="1" s="1"/>
  <c r="O27" i="1"/>
  <c r="S27" i="1" s="1"/>
  <c r="O21" i="1"/>
  <c r="S21" i="1" s="1"/>
  <c r="O22" i="1"/>
  <c r="S22" i="1" s="1"/>
  <c r="O25" i="1"/>
  <c r="S25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<sst xmlns="http://schemas.openxmlformats.org/spreadsheetml/2006/main" count="64" uniqueCount="54">
  <si>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</si>
  <si>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</si>
  <si>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</si>
  <si>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</si>
  <si>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</si>
  <si>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</si>
  <si>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</si>
  <si>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</si>
  <si>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</si>
  <si>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</si>
  <si>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</si>
  <si>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</si>
  <si>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</si>
  <si>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</si>
  <si>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</si>
  <si>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</si>
  <si>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</si>
  <si>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</si>
  <si>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</si>
  <si>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</si>
  <si>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</si>
  <si>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</si>
  <si>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</si>
  <si>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</si>
  <si>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</si>
  <si>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</si>
  <si>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</si>
  <si>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</si>
  <si>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</si>
  <si>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</si>
  <si>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</si>
  <si>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</si>
  <si>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</si>
  <si>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</si>
  <si>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</si>
  <si>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</si>
  <si>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</si>
  <si>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</si>
  <si>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</si>
  <si>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</si>
  <si>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</si>
  <si>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</si>
  <si>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G0871-0248</t>
  </si>
  <si>
    <t>IBVS 5945</t>
  </si>
  <si>
    <t>II</t>
  </si>
  <si>
    <t>IBVS 5992</t>
  </si>
  <si>
    <t>I</t>
  </si>
  <si>
    <t>IBVS 6029</t>
  </si>
  <si>
    <t>G0871-0248_CrB.xls</t>
  </si>
  <si>
    <t>EW</t>
  </si>
  <si>
    <t>CrB</t>
  </si>
  <si>
    <t>VSX</t>
  </si>
  <si>
    <t>PS Com / GSC 0871-0248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</si>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</sst>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PS Com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7236.5</c:v>
                </c:pt>
                <c:pt idx="2">
                  <c:v>8582.5</c:v>
                </c:pt>
                <c:pt idx="3">
                  <c:v>8847</c:v>
                </c:pt>
                <c:pt idx="4">
                  <c:v>10058.5</c:v>
                </c:pt>
                <c:pt idx="5">
                  <c:v>10287</c:v>
                </c:pt>
                <c:pt idx="6">
                  <c:v>10058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AC-4B7D-95EE-00B193254B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7236.5</c:v>
                </c:pt>
                <c:pt idx="2">
                  <c:v>8582.5</c:v>
                </c:pt>
                <c:pt idx="3">
                  <c:v>8847</c:v>
                </c:pt>
                <c:pt idx="4">
                  <c:v>10058.5</c:v>
                </c:pt>
                <c:pt idx="5">
                  <c:v>10287</c:v>
                </c:pt>
                <c:pt idx="6">
                  <c:v>10058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2.3271000223758165E-2</c:v>
                </c:pt>
                <c:pt idx="2">
                  <c:v>2.5455000220972579E-2</c:v>
                </c:pt>
                <c:pt idx="3">
                  <c:v>2.4238000223704148E-2</c:v>
                </c:pt>
                <c:pt idx="4">
                  <c:v>3.1459000216273125E-2</c:v>
                </c:pt>
                <c:pt idx="5">
                  <c:v>3.4898000223620329E-2</c:v>
                </c:pt>
                <c:pt idx="6">
                  <c:v>2.9532000218750909E-2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AC-4B7D-95EE-00B193254B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7236.5</c:v>
                </c:pt>
                <c:pt idx="2">
                  <c:v>8582.5</c:v>
                </c:pt>
                <c:pt idx="3">
                  <c:v>8847</c:v>
                </c:pt>
                <c:pt idx="4">
                  <c:v>10058.5</c:v>
                </c:pt>
                <c:pt idx="5">
                  <c:v>10287</c:v>
                </c:pt>
                <c:pt idx="6">
                  <c:v>10058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AC-4B7D-95EE-00B193254B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7236.5</c:v>
                </c:pt>
                <c:pt idx="2">
                  <c:v>8582.5</c:v>
                </c:pt>
                <c:pt idx="3">
                  <c:v>8847</c:v>
                </c:pt>
                <c:pt idx="4">
                  <c:v>10058.5</c:v>
                </c:pt>
                <c:pt idx="5">
                  <c:v>10287</c:v>
                </c:pt>
                <c:pt idx="6">
                  <c:v>10058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AC-4B7D-95EE-00B193254B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7236.5</c:v>
                </c:pt>
                <c:pt idx="2">
                  <c:v>8582.5</c:v>
                </c:pt>
                <c:pt idx="3">
                  <c:v>8847</c:v>
                </c:pt>
                <c:pt idx="4">
                  <c:v>10058.5</c:v>
                </c:pt>
                <c:pt idx="5">
                  <c:v>10287</c:v>
                </c:pt>
                <c:pt idx="6">
                  <c:v>10058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AC-4B7D-95EE-00B193254B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7236.5</c:v>
                </c:pt>
                <c:pt idx="2">
                  <c:v>8582.5</c:v>
                </c:pt>
                <c:pt idx="3">
                  <c:v>8847</c:v>
                </c:pt>
                <c:pt idx="4">
                  <c:v>10058.5</c:v>
                </c:pt>
                <c:pt idx="5">
                  <c:v>10287</c:v>
                </c:pt>
                <c:pt idx="6">
                  <c:v>10058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AC-4B7D-95EE-00B193254B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7236.5</c:v>
                </c:pt>
                <c:pt idx="2">
                  <c:v>8582.5</c:v>
                </c:pt>
                <c:pt idx="3">
                  <c:v>8847</c:v>
                </c:pt>
                <c:pt idx="4">
                  <c:v>10058.5</c:v>
                </c:pt>
                <c:pt idx="5">
                  <c:v>10287</c:v>
                </c:pt>
                <c:pt idx="6">
                  <c:v>10058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AC-4B7D-95EE-00B193254B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7236.5</c:v>
                </c:pt>
                <c:pt idx="2">
                  <c:v>8582.5</c:v>
                </c:pt>
                <c:pt idx="3">
                  <c:v>8847</c:v>
                </c:pt>
                <c:pt idx="4">
                  <c:v>10058.5</c:v>
                </c:pt>
                <c:pt idx="5">
                  <c:v>10287</c:v>
                </c:pt>
                <c:pt idx="6">
                  <c:v>10058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-2.4647950532102197E-4</c:v>
                </c:pt>
                <c:pt idx="1">
                  <c:v>2.2168655672684917E-2</c:v>
                </c:pt>
                <c:pt idx="2">
                  <c:v>2.6337904888410198E-2</c:v>
                </c:pt>
                <c:pt idx="3">
                  <c:v>2.7157196431916393E-2</c:v>
                </c:pt>
                <c:pt idx="4">
                  <c:v>3.090983047712529E-2</c:v>
                </c:pt>
                <c:pt idx="5">
                  <c:v>3.1617611640418923E-2</c:v>
                </c:pt>
                <c:pt idx="6">
                  <c:v>3.0908281721844559E-2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AC-4B7D-95EE-00B193254B4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7236.5</c:v>
                </c:pt>
                <c:pt idx="2">
                  <c:v>8582.5</c:v>
                </c:pt>
                <c:pt idx="3">
                  <c:v>8847</c:v>
                </c:pt>
                <c:pt idx="4">
                  <c:v>10058.5</c:v>
                </c:pt>
                <c:pt idx="5">
                  <c:v>10287</c:v>
                </c:pt>
                <c:pt idx="6">
                  <c:v>10058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AC-4B7D-95EE-00B193254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037592"/>
        <c:axId val="1"/>
      </c:scatterChart>
      <c:valAx>
        <c:axId val="600037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037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47625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D991E1-43B6-D9F2-AC7D-D55368CF9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52</v>
      </c>
      <c r="E1" t="s">
        <v>48</v>
      </c>
    </row>
    <row r="2" spans="1:7" x14ac:dyDescent="0.2">
      <c r="A2" t="s">
        <v>23</v>
      </c>
      <c r="B2" t="s">
        <v>49</v>
      </c>
      <c r="C2" s="30" t="s">
        <v>41</v>
      </c>
      <c r="D2" s="2" t="s">
        <v>50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53438.68899999978</v>
      </c>
      <c r="D7" s="29" t="s">
        <v>51</v>
      </c>
    </row>
    <row r="8" spans="1:7" x14ac:dyDescent="0.2">
      <c r="A8" t="s">
        <v>3</v>
      </c>
      <c r="C8" s="35">
        <v>0.25274600000000003</v>
      </c>
      <c r="D8" s="29" t="s">
        <v>51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-2.4647950532102197E-4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3.0975105614600897E-6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60339.650035532402</v>
      </c>
    </row>
    <row r="15" spans="1:7" x14ac:dyDescent="0.2">
      <c r="A15" s="11" t="s">
        <v>17</v>
      </c>
      <c r="B15" s="9"/>
      <c r="C15" s="12">
        <f ca="1">(C7+C11)+(C8+C12)*INT(MAX(F21:F3533))</f>
        <v>56038.718719611425</v>
      </c>
      <c r="D15" s="13" t="s">
        <v>38</v>
      </c>
      <c r="E15" s="14">
        <f ca="1">ROUND(2*(E14-$C$7)/$C$8,0)/2+E13</f>
        <v>27305</v>
      </c>
    </row>
    <row r="16" spans="1:7" x14ac:dyDescent="0.2">
      <c r="A16" s="15" t="s">
        <v>4</v>
      </c>
      <c r="B16" s="9"/>
      <c r="C16" s="16">
        <f ca="1">+C8+C12</f>
        <v>0.25274909751056146</v>
      </c>
      <c r="D16" s="13" t="s">
        <v>39</v>
      </c>
      <c r="E16" s="23">
        <f ca="1">ROUND(2*(E14-$C$15)/$C$16,0)/2+E13</f>
        <v>17017.5</v>
      </c>
    </row>
    <row r="17" spans="1:19" ht="13.5" thickBot="1" x14ac:dyDescent="0.25">
      <c r="A17" s="13" t="s">
        <v>29</v>
      </c>
      <c r="B17" s="9"/>
      <c r="C17" s="9">
        <f>COUNT(C21:C2191)</f>
        <v>7</v>
      </c>
      <c r="D17" s="13" t="s">
        <v>33</v>
      </c>
      <c r="E17" s="17">
        <f ca="1">+$C$15+$C$16*E16-15018.5-$C$9/24</f>
        <v>45321.772319830743</v>
      </c>
    </row>
    <row r="18" spans="1:19" ht="14.25" thickTop="1" thickBot="1" x14ac:dyDescent="0.25">
      <c r="A18" s="15" t="s">
        <v>5</v>
      </c>
      <c r="B18" s="9"/>
      <c r="C18" s="18">
        <f ca="1">+C15</f>
        <v>56038.718719611425</v>
      </c>
      <c r="D18" s="19">
        <f ca="1">+C16</f>
        <v>0.25274909751056146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1.9804810124731316E-3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53438.68899999978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-2.4647950532102197E-4</v>
      </c>
      <c r="Q21" s="1">
        <f>+C21-15018.5</f>
        <v>38420.18899999978</v>
      </c>
      <c r="S21">
        <f ca="1">+(O21-G21)^2</f>
        <v>6.0752146543295694E-8</v>
      </c>
    </row>
    <row r="22" spans="1:19" x14ac:dyDescent="0.2">
      <c r="A22" s="32" t="s">
        <v>43</v>
      </c>
      <c r="B22" s="32" t="s">
        <v>44</v>
      </c>
      <c r="C22" s="33">
        <v>55267.708700000003</v>
      </c>
      <c r="D22" s="33">
        <v>2.9999999999999997E-4</v>
      </c>
      <c r="E22">
        <f t="shared" ref="E22:E27" si="0">+(C22-C$7)/C$8</f>
        <v>7236.5920726746317</v>
      </c>
      <c r="F22">
        <f t="shared" ref="F22:F27" si="1">ROUND(2*E22,0)/2</f>
        <v>7236.5</v>
      </c>
      <c r="G22">
        <f t="shared" ref="G22:G27" si="2">+C22-(C$7+F22*C$8)</f>
        <v>2.3271000223758165E-2</v>
      </c>
      <c r="I22">
        <f t="shared" ref="I22:I27" si="3">+G22</f>
        <v>2.3271000223758165E-2</v>
      </c>
      <c r="O22">
        <f t="shared" ref="O22:O27" ca="1" si="4">+C$11+C$12*$F22</f>
        <v>2.2168655672684917E-2</v>
      </c>
      <c r="Q22" s="1">
        <f t="shared" ref="Q22:Q27" si="5">+C22-15018.5</f>
        <v>40249.208700000003</v>
      </c>
      <c r="S22">
        <f t="shared" ref="S22:S27" ca="1" si="6">+(O22-G22)^2</f>
        <v>1.21516350928088E-6</v>
      </c>
    </row>
    <row r="23" spans="1:19" x14ac:dyDescent="0.2">
      <c r="A23" s="32" t="s">
        <v>45</v>
      </c>
      <c r="B23" s="32" t="s">
        <v>44</v>
      </c>
      <c r="C23" s="33">
        <v>55607.906999999999</v>
      </c>
      <c r="D23" s="33">
        <v>8.9999999999999998E-4</v>
      </c>
      <c r="E23">
        <f t="shared" si="0"/>
        <v>8582.6007137609249</v>
      </c>
      <c r="F23">
        <f t="shared" si="1"/>
        <v>8582.5</v>
      </c>
      <c r="G23">
        <f t="shared" si="2"/>
        <v>2.5455000220972579E-2</v>
      </c>
      <c r="I23">
        <f t="shared" si="3"/>
        <v>2.5455000220972579E-2</v>
      </c>
      <c r="O23">
        <f t="shared" ca="1" si="4"/>
        <v>2.6337904888410198E-2</v>
      </c>
      <c r="Q23" s="1">
        <f t="shared" si="5"/>
        <v>40589.406999999999</v>
      </c>
      <c r="S23">
        <f t="shared" ca="1" si="6"/>
        <v>7.7952065178313327E-7</v>
      </c>
    </row>
    <row r="24" spans="1:19" x14ac:dyDescent="0.2">
      <c r="A24" s="32" t="s">
        <v>45</v>
      </c>
      <c r="B24" s="32" t="s">
        <v>46</v>
      </c>
      <c r="C24" s="33">
        <v>55674.757100000003</v>
      </c>
      <c r="D24" s="33">
        <v>2.0000000000000001E-4</v>
      </c>
      <c r="E24">
        <f t="shared" si="0"/>
        <v>8847.0958986501155</v>
      </c>
      <c r="F24">
        <f t="shared" si="1"/>
        <v>8847</v>
      </c>
      <c r="G24">
        <f t="shared" si="2"/>
        <v>2.4238000223704148E-2</v>
      </c>
      <c r="I24">
        <f t="shared" si="3"/>
        <v>2.4238000223704148E-2</v>
      </c>
      <c r="O24">
        <f t="shared" ca="1" si="4"/>
        <v>2.7157196431916393E-2</v>
      </c>
      <c r="Q24" s="1">
        <f t="shared" si="5"/>
        <v>40656.257100000003</v>
      </c>
      <c r="S24">
        <f t="shared" ca="1" si="6"/>
        <v>8.5217065020407492E-6</v>
      </c>
    </row>
    <row r="25" spans="1:19" x14ac:dyDescent="0.2">
      <c r="A25" s="32" t="s">
        <v>47</v>
      </c>
      <c r="B25" s="32" t="s">
        <v>44</v>
      </c>
      <c r="C25" s="33">
        <v>55980.966099999998</v>
      </c>
      <c r="D25" s="33">
        <v>2.9999999999999997E-4</v>
      </c>
      <c r="E25">
        <f t="shared" si="0"/>
        <v>10058.624468835184</v>
      </c>
      <c r="F25">
        <f t="shared" si="1"/>
        <v>10058.5</v>
      </c>
      <c r="G25">
        <f t="shared" si="2"/>
        <v>3.1459000216273125E-2</v>
      </c>
      <c r="I25">
        <f t="shared" si="3"/>
        <v>3.1459000216273125E-2</v>
      </c>
      <c r="O25">
        <f t="shared" ca="1" si="4"/>
        <v>3.090983047712529E-2</v>
      </c>
      <c r="Q25" s="1">
        <f t="shared" si="5"/>
        <v>40962.466099999998</v>
      </c>
      <c r="S25">
        <f t="shared" ca="1" si="6"/>
        <v>3.0158740239570154E-7</v>
      </c>
    </row>
    <row r="26" spans="1:19" x14ac:dyDescent="0.2">
      <c r="A26" s="32" t="s">
        <v>47</v>
      </c>
      <c r="B26" s="32" t="s">
        <v>46</v>
      </c>
      <c r="C26" s="33">
        <v>56038.722000000002</v>
      </c>
      <c r="D26" s="33">
        <v>5.9999999999999995E-4</v>
      </c>
      <c r="E26">
        <f t="shared" si="0"/>
        <v>10287.138075380901</v>
      </c>
      <c r="F26">
        <f t="shared" si="1"/>
        <v>10287</v>
      </c>
      <c r="G26">
        <f t="shared" si="2"/>
        <v>3.4898000223620329E-2</v>
      </c>
      <c r="I26">
        <f t="shared" si="3"/>
        <v>3.4898000223620329E-2</v>
      </c>
      <c r="O26">
        <f t="shared" ca="1" si="4"/>
        <v>3.1617611640418923E-2</v>
      </c>
      <c r="Q26" s="1">
        <f t="shared" si="5"/>
        <v>41020.222000000002</v>
      </c>
      <c r="S26">
        <f t="shared" ca="1" si="6"/>
        <v>1.0760949256798128E-5</v>
      </c>
    </row>
    <row r="27" spans="1:19" x14ac:dyDescent="0.2">
      <c r="A27" s="32" t="s">
        <v>47</v>
      </c>
      <c r="B27" s="32" t="s">
        <v>46</v>
      </c>
      <c r="C27" s="33">
        <v>55980.837800000001</v>
      </c>
      <c r="D27" s="33">
        <v>6.9999999999999999E-4</v>
      </c>
      <c r="E27">
        <f t="shared" si="0"/>
        <v>10058.116844580016</v>
      </c>
      <c r="F27">
        <f t="shared" si="1"/>
        <v>10058</v>
      </c>
      <c r="G27">
        <f t="shared" si="2"/>
        <v>2.9532000218750909E-2</v>
      </c>
      <c r="I27">
        <f t="shared" si="3"/>
        <v>2.9532000218750909E-2</v>
      </c>
      <c r="O27">
        <f t="shared" ca="1" si="4"/>
        <v>3.0908281721844559E-2</v>
      </c>
      <c r="Q27" s="1">
        <f t="shared" si="5"/>
        <v>40962.337800000001</v>
      </c>
      <c r="S27">
        <f t="shared" ca="1" si="6"/>
        <v>1.8941507757577168E-6</v>
      </c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2024-01-30T02:36:03Z</dcterms:modified>
</cp:coreProperties>
</file>