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06F3490-5252-4F52-B1CA-AA8C973FA89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G11" i="1"/>
  <c r="F11" i="1"/>
  <c r="Q22" i="1"/>
  <c r="Q23" i="1"/>
  <c r="Q24" i="1"/>
  <c r="Q25" i="1"/>
  <c r="Q26" i="1"/>
  <c r="C21" i="1"/>
  <c r="E21" i="1"/>
  <c r="F21" i="1"/>
  <c r="A21" i="1"/>
  <c r="H20" i="1"/>
  <c r="E14" i="1"/>
  <c r="E15" i="1" s="1"/>
  <c r="C17" i="1"/>
  <c r="Q21" i="1"/>
  <c r="G21" i="1"/>
  <c r="H21" i="1"/>
  <c r="C12" i="1"/>
  <c r="C16" i="1" l="1"/>
  <c r="D18" i="1" s="1"/>
  <c r="C11" i="1"/>
  <c r="O22" i="1" l="1"/>
  <c r="S22" i="1" s="1"/>
  <c r="C15" i="1"/>
  <c r="O23" i="1"/>
  <c r="S23" i="1" s="1"/>
  <c r="O24" i="1"/>
  <c r="S24" i="1" s="1"/>
  <c r="O25" i="1"/>
  <c r="S25" i="1" s="1"/>
  <c r="O26" i="1"/>
  <c r="S26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<sst xmlns="http://schemas.openxmlformats.org/spreadsheetml/2006/main" count="62" uniqueCount="54">
  <si>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</si>
  <si>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</si>
  <si>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</si>
  <si>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</si>
  <si>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</si>
  <si>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</si>
  <si>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</si>
  <si>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</si>
  <si>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</si>
  <si>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</si>
  <si>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</si>
  <si>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</si>
  <si>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</si>
  <si>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</si>
  <si>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</si>
  <si>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</si>
  <si>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</si>
  <si>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</si>
  <si>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</si>
  <si>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</si>
  <si>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</si>
  <si>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</si>
  <si>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</si>
  <si>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</si>
  <si>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</si>
  <si>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</si>
  <si>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</si>
  <si>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</si>
  <si>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</si>
  <si>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</si>
  <si>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</si>
  <si>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</si>
  <si>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</si>
  <si>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</si>
  <si>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</si>
  <si>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</si>
  <si>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</si>
  <si>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</si>
  <si>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</si>
  <si>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</si>
  <si>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</si>
  <si>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</si>
  <si>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G1446-1499</t>
  </si>
  <si>
    <t>G1446-1499_CrB.xls</t>
  </si>
  <si>
    <t>EB / EW</t>
  </si>
  <si>
    <t>CrB</t>
  </si>
  <si>
    <t>VSX</t>
  </si>
  <si>
    <t>IBVS 5894</t>
  </si>
  <si>
    <t>II</t>
  </si>
  <si>
    <t>IBVS 5945</t>
  </si>
  <si>
    <t>IBVS 5992</t>
  </si>
  <si>
    <t>IBVS 6029</t>
  </si>
  <si>
    <t>PY Com / GSC 1446-1499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</si>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</sst>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PY Com - O-C Diagr.</a:t>
            </a:r>
          </a:p>
        </c:rich>
      </c:tx>
      <c:layout>
        <c:manualLayout>
          <c:xMode val="edge"/>
          <c:yMode val="edge"/>
          <c:x val="0.34135338345864663"/>
          <c:y val="2.7370478983382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326.5</c:v>
                </c:pt>
                <c:pt idx="2">
                  <c:v>1547.5</c:v>
                </c:pt>
                <c:pt idx="3">
                  <c:v>2810.5</c:v>
                </c:pt>
                <c:pt idx="4">
                  <c:v>4189.5</c:v>
                </c:pt>
                <c:pt idx="5">
                  <c:v>4440.5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8E-4577-8F59-918265E2311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326.5</c:v>
                </c:pt>
                <c:pt idx="2">
                  <c:v>1547.5</c:v>
                </c:pt>
                <c:pt idx="3">
                  <c:v>2810.5</c:v>
                </c:pt>
                <c:pt idx="4">
                  <c:v>4189.5</c:v>
                </c:pt>
                <c:pt idx="5">
                  <c:v>4440.5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1.0007000004407018E-2</c:v>
                </c:pt>
                <c:pt idx="2">
                  <c:v>8.7050000074668787E-3</c:v>
                </c:pt>
                <c:pt idx="3">
                  <c:v>7.1989999996731058E-3</c:v>
                </c:pt>
                <c:pt idx="4">
                  <c:v>2.9009999998379499E-3</c:v>
                </c:pt>
                <c:pt idx="5">
                  <c:v>4.9390000058338046E-3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8E-4577-8F59-918265E2311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326.5</c:v>
                </c:pt>
                <c:pt idx="2">
                  <c:v>1547.5</c:v>
                </c:pt>
                <c:pt idx="3">
                  <c:v>2810.5</c:v>
                </c:pt>
                <c:pt idx="4">
                  <c:v>4189.5</c:v>
                </c:pt>
                <c:pt idx="5">
                  <c:v>4440.5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8E-4577-8F59-918265E2311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326.5</c:v>
                </c:pt>
                <c:pt idx="2">
                  <c:v>1547.5</c:v>
                </c:pt>
                <c:pt idx="3">
                  <c:v>2810.5</c:v>
                </c:pt>
                <c:pt idx="4">
                  <c:v>4189.5</c:v>
                </c:pt>
                <c:pt idx="5">
                  <c:v>4440.5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8E-4577-8F59-918265E2311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326.5</c:v>
                </c:pt>
                <c:pt idx="2">
                  <c:v>1547.5</c:v>
                </c:pt>
                <c:pt idx="3">
                  <c:v>2810.5</c:v>
                </c:pt>
                <c:pt idx="4">
                  <c:v>4189.5</c:v>
                </c:pt>
                <c:pt idx="5">
                  <c:v>4440.5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8E-4577-8F59-918265E2311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326.5</c:v>
                </c:pt>
                <c:pt idx="2">
                  <c:v>1547.5</c:v>
                </c:pt>
                <c:pt idx="3">
                  <c:v>2810.5</c:v>
                </c:pt>
                <c:pt idx="4">
                  <c:v>4189.5</c:v>
                </c:pt>
                <c:pt idx="5">
                  <c:v>4440.5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E8E-4577-8F59-918265E2311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326.5</c:v>
                </c:pt>
                <c:pt idx="2">
                  <c:v>1547.5</c:v>
                </c:pt>
                <c:pt idx="3">
                  <c:v>2810.5</c:v>
                </c:pt>
                <c:pt idx="4">
                  <c:v>4189.5</c:v>
                </c:pt>
                <c:pt idx="5">
                  <c:v>4440.5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E8E-4577-8F59-918265E2311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326.5</c:v>
                </c:pt>
                <c:pt idx="2">
                  <c:v>1547.5</c:v>
                </c:pt>
                <c:pt idx="3">
                  <c:v>2810.5</c:v>
                </c:pt>
                <c:pt idx="4">
                  <c:v>4189.5</c:v>
                </c:pt>
                <c:pt idx="5">
                  <c:v>4440.5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1.0852798925969288E-2</c:v>
                </c:pt>
                <c:pt idx="1">
                  <c:v>1.034977645114688E-2</c:v>
                </c:pt>
                <c:pt idx="2">
                  <c:v>8.4686418668952455E-3</c:v>
                </c:pt>
                <c:pt idx="3">
                  <c:v>6.5227999505071896E-3</c:v>
                </c:pt>
                <c:pt idx="4">
                  <c:v>4.3982425453614029E-3</c:v>
                </c:pt>
                <c:pt idx="5">
                  <c:v>4.0115392033080368E-3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E8E-4577-8F59-918265E2311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326.5</c:v>
                </c:pt>
                <c:pt idx="2">
                  <c:v>1547.5</c:v>
                </c:pt>
                <c:pt idx="3">
                  <c:v>2810.5</c:v>
                </c:pt>
                <c:pt idx="4">
                  <c:v>4189.5</c:v>
                </c:pt>
                <c:pt idx="5">
                  <c:v>4440.5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E8E-4577-8F59-918265E23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048752"/>
        <c:axId val="1"/>
      </c:scatterChart>
      <c:valAx>
        <c:axId val="600048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048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6E5AB07-B03B-CD86-573F-AA981FB6C6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52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7">
        <v>54868.820999999996</v>
      </c>
      <c r="D7" s="29" t="s">
        <v>46</v>
      </c>
    </row>
    <row r="8" spans="1:7" x14ac:dyDescent="0.2">
      <c r="A8" t="s">
        <v>3</v>
      </c>
      <c r="C8" s="37">
        <v>0.26616200000000001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1.0852798925969288E-2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-1.5406507651528547E-6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60339.652760069439</v>
      </c>
    </row>
    <row r="15" spans="1:7" x14ac:dyDescent="0.2">
      <c r="A15" s="11" t="s">
        <v>17</v>
      </c>
      <c r="B15" s="9"/>
      <c r="C15" s="12">
        <f ca="1">(C7+C11)+(C8+C12)*INT(MAX(F21:F3533))</f>
        <v>56050.584292309526</v>
      </c>
      <c r="D15" s="13" t="s">
        <v>38</v>
      </c>
      <c r="E15" s="14">
        <f ca="1">ROUND(2*(E14-$C$7)/$C$8,0)/2+E13</f>
        <v>20555.5</v>
      </c>
    </row>
    <row r="16" spans="1:7" x14ac:dyDescent="0.2">
      <c r="A16" s="15" t="s">
        <v>4</v>
      </c>
      <c r="B16" s="9"/>
      <c r="C16" s="16">
        <f ca="1">+C8+C12</f>
        <v>0.26616045934923488</v>
      </c>
      <c r="D16" s="13" t="s">
        <v>39</v>
      </c>
      <c r="E16" s="23">
        <f ca="1">ROUND(2*(E14-$C$15)/$C$16,0)/2+E13</f>
        <v>16115.5</v>
      </c>
    </row>
    <row r="17" spans="1:19" ht="13.5" thickBot="1" x14ac:dyDescent="0.25">
      <c r="A17" s="13" t="s">
        <v>29</v>
      </c>
      <c r="B17" s="9"/>
      <c r="C17" s="9">
        <f>COUNT(C21:C2191)</f>
        <v>6</v>
      </c>
      <c r="D17" s="13" t="s">
        <v>33</v>
      </c>
      <c r="E17" s="17">
        <f ca="1">+$C$15+$C$16*E16-15018.5-$C$9/24</f>
        <v>45321.789008285457</v>
      </c>
    </row>
    <row r="18" spans="1:19" ht="14.25" thickTop="1" thickBot="1" x14ac:dyDescent="0.25">
      <c r="A18" s="15" t="s">
        <v>5</v>
      </c>
      <c r="B18" s="9"/>
      <c r="C18" s="18">
        <f ca="1">+C15</f>
        <v>56050.584292309526</v>
      </c>
      <c r="D18" s="19">
        <f ca="1">+C16</f>
        <v>0.26616045934923488</v>
      </c>
      <c r="E18" s="20" t="s">
        <v>34</v>
      </c>
    </row>
    <row r="19" spans="1:19" ht="13.5" thickTop="1" x14ac:dyDescent="0.2">
      <c r="A19" s="24" t="s">
        <v>35</v>
      </c>
      <c r="E19" s="25">
        <v>22</v>
      </c>
      <c r="S19">
        <f ca="1">SQRT(SUM(S21:S50)/(COUNT(S21:S50)-1))</f>
        <v>4.929822931453289E-3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53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54868.820999999996</v>
      </c>
      <c r="D21" s="7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1.0852798925969288E-2</v>
      </c>
      <c r="Q21" s="1">
        <f t="shared" ref="Q21:Q26" si="4">+C21-15018.5</f>
        <v>39850.320999999996</v>
      </c>
      <c r="S21">
        <f t="shared" ref="S21:S26" ca="1" si="5">+(O21-G21)^2</f>
        <v>1.1778324452752012E-4</v>
      </c>
    </row>
    <row r="22" spans="1:19" x14ac:dyDescent="0.2">
      <c r="A22" s="32" t="s">
        <v>47</v>
      </c>
      <c r="B22" s="33" t="s">
        <v>48</v>
      </c>
      <c r="C22" s="32">
        <v>54955.732900000003</v>
      </c>
      <c r="D22" s="32">
        <v>1.1000000000000001E-3</v>
      </c>
      <c r="E22">
        <f t="shared" si="0"/>
        <v>326.53759740310949</v>
      </c>
      <c r="F22">
        <f t="shared" si="1"/>
        <v>326.5</v>
      </c>
      <c r="G22">
        <f t="shared" si="2"/>
        <v>1.0007000004407018E-2</v>
      </c>
      <c r="I22">
        <f>+G22</f>
        <v>1.0007000004407018E-2</v>
      </c>
      <c r="O22">
        <f t="shared" ca="1" si="3"/>
        <v>1.034977645114688E-2</v>
      </c>
      <c r="Q22" s="1">
        <f t="shared" si="4"/>
        <v>39937.232900000003</v>
      </c>
      <c r="S22">
        <f t="shared" ca="1" si="5"/>
        <v>1.1749569243960519E-7</v>
      </c>
    </row>
    <row r="23" spans="1:19" x14ac:dyDescent="0.2">
      <c r="A23" s="32" t="s">
        <v>49</v>
      </c>
      <c r="B23" s="33" t="s">
        <v>48</v>
      </c>
      <c r="C23" s="32">
        <v>55280.715400000001</v>
      </c>
      <c r="D23" s="32">
        <v>2.9999999999999997E-4</v>
      </c>
      <c r="E23">
        <f t="shared" si="0"/>
        <v>1547.5327056454514</v>
      </c>
      <c r="F23">
        <f t="shared" si="1"/>
        <v>1547.5</v>
      </c>
      <c r="G23">
        <f t="shared" si="2"/>
        <v>8.7050000074668787E-3</v>
      </c>
      <c r="I23">
        <f>+G23</f>
        <v>8.7050000074668787E-3</v>
      </c>
      <c r="O23">
        <f t="shared" ca="1" si="3"/>
        <v>8.4686418668952455E-3</v>
      </c>
      <c r="Q23" s="1">
        <f t="shared" si="4"/>
        <v>40262.215400000001</v>
      </c>
      <c r="S23">
        <f t="shared" ca="1" si="5"/>
        <v>5.5865170614479925E-8</v>
      </c>
    </row>
    <row r="24" spans="1:19" x14ac:dyDescent="0.2">
      <c r="A24" s="32" t="s">
        <v>50</v>
      </c>
      <c r="B24" s="33" t="s">
        <v>48</v>
      </c>
      <c r="C24" s="32">
        <v>55616.876499999998</v>
      </c>
      <c r="D24" s="32">
        <v>5.9999999999999995E-4</v>
      </c>
      <c r="E24">
        <f t="shared" si="0"/>
        <v>2810.5270474372833</v>
      </c>
      <c r="F24">
        <f t="shared" si="1"/>
        <v>2810.5</v>
      </c>
      <c r="G24">
        <f t="shared" si="2"/>
        <v>7.1989999996731058E-3</v>
      </c>
      <c r="I24">
        <f>+G24</f>
        <v>7.1989999996731058E-3</v>
      </c>
      <c r="O24">
        <f t="shared" ca="1" si="3"/>
        <v>6.5227999505071896E-3</v>
      </c>
      <c r="Q24" s="1">
        <f t="shared" si="4"/>
        <v>40598.376499999998</v>
      </c>
      <c r="S24">
        <f t="shared" ca="1" si="5"/>
        <v>4.5724650649198747E-7</v>
      </c>
    </row>
    <row r="25" spans="1:19" x14ac:dyDescent="0.2">
      <c r="A25" s="34" t="s">
        <v>51</v>
      </c>
      <c r="B25" s="35" t="s">
        <v>48</v>
      </c>
      <c r="C25" s="34">
        <v>55983.909599999999</v>
      </c>
      <c r="D25" s="34">
        <v>5.9999999999999995E-4</v>
      </c>
      <c r="E25">
        <f t="shared" si="0"/>
        <v>4189.5108993770809</v>
      </c>
      <c r="F25">
        <f t="shared" si="1"/>
        <v>4189.5</v>
      </c>
      <c r="G25">
        <f t="shared" si="2"/>
        <v>2.9009999998379499E-3</v>
      </c>
      <c r="I25">
        <f>+G25</f>
        <v>2.9009999998379499E-3</v>
      </c>
      <c r="O25">
        <f t="shared" ca="1" si="3"/>
        <v>4.3982425453614029E-3</v>
      </c>
      <c r="Q25" s="1">
        <f t="shared" si="4"/>
        <v>40965.409599999999</v>
      </c>
      <c r="S25">
        <f t="shared" ca="1" si="5"/>
        <v>2.2417352401255493E-6</v>
      </c>
    </row>
    <row r="26" spans="1:19" x14ac:dyDescent="0.2">
      <c r="A26" s="34" t="s">
        <v>51</v>
      </c>
      <c r="B26" s="35" t="s">
        <v>48</v>
      </c>
      <c r="C26" s="34">
        <v>56050.7183</v>
      </c>
      <c r="D26" s="34">
        <v>2.0999999999999999E-3</v>
      </c>
      <c r="E26">
        <f t="shared" si="0"/>
        <v>4440.5185563679415</v>
      </c>
      <c r="F26">
        <f t="shared" si="1"/>
        <v>4440.5</v>
      </c>
      <c r="G26">
        <f t="shared" si="2"/>
        <v>4.9390000058338046E-3</v>
      </c>
      <c r="I26">
        <f>+G26</f>
        <v>4.9390000058338046E-3</v>
      </c>
      <c r="O26">
        <f t="shared" ca="1" si="3"/>
        <v>4.0115392033080368E-3</v>
      </c>
      <c r="Q26" s="1">
        <f t="shared" si="4"/>
        <v>41032.2183</v>
      </c>
      <c r="S26">
        <f t="shared" ca="1" si="5"/>
        <v>8.6018354022174131E-7</v>
      </c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2024-01-30T02:39:58Z</dcterms:modified>
</cp:coreProperties>
</file>