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161CCA-89FE-470B-9A77-8ADBF050D8F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4" i="1"/>
  <c r="F4" i="1"/>
  <c r="E21" i="1"/>
  <c r="F21" i="1"/>
  <c r="G21" i="1"/>
  <c r="H21" i="1"/>
  <c r="E15" i="1"/>
  <c r="C17" i="1"/>
  <c r="Q21" i="1"/>
  <c r="C12" i="1"/>
  <c r="C11" i="1"/>
  <c r="C15" i="1" l="1"/>
  <c r="O21" i="1"/>
  <c r="O22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<sst xmlns="http://schemas.openxmlformats.org/spreadsheetml/2006/main" count="52" uniqueCount="45">
  <si>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</si>
  <si>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</si>
  <si>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</si>
  <si>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</si>
  <si>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</si>
  <si>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</si>
  <si>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</si>
  <si>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</si>
  <si>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</si>
  <si>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</si>
  <si>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</si>
  <si>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</si>
  <si>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</si>
  <si>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</si>
  <si>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</si>
  <si>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</si>
  <si>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</si>
  <si>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</si>
  <si>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</si>
  <si>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</si>
  <si>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</si>
  <si>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</si>
  <si>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</si>
  <si>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</si>
  <si>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</si>
  <si>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</si>
  <si>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</si>
  <si>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</si>
  <si>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</si>
  <si>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</si>
  <si>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</si>
  <si>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</si>
  <si>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</si>
  <si>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</si>
  <si>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</si>
  <si>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</si>
  <si>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</si>
  <si>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V0359 CrA / GSC 7900-2773</t>
  </si>
  <si>
    <t>E</t>
  </si>
  <si>
    <t>IBVS 5652</t>
  </si>
  <si>
    <t>OEJV 0073</t>
  </si>
  <si>
    <t>I</t>
  </si>
  <si>
    <t>IBVS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</si>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</sst>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0" fillId="0" borderId="1" xfId="0" applyBorder="1">
      <alignment vertical="top"/>
    </xf>
    <xf numFmtId="0" fontId="6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V0359 CrA -- O-C Diagr.</a:t>
            </a:r>
          </a:p>
        </c:rich>
      </c:tx>
      <c:layout>
        <c:manualLayout>
          <c:xMode val="edge"/>
          <c:yMode val="edge"/>
          <c:x val="0.375438596491228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4-47B0-82BA-EF948B5F0E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0.21300000019255094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94-47B0-82BA-EF948B5F0E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94-47B0-82BA-EF948B5F0E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94-47B0-82BA-EF948B5F0E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94-47B0-82BA-EF948B5F0E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94-47B0-82BA-EF948B5F0E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94-47B0-82BA-EF948B5F0E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10858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0.21300000019255094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94-47B0-82BA-EF948B5F0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3712"/>
        <c:axId val="1"/>
      </c:scatterChart>
      <c:valAx>
        <c:axId val="600043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37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458646616541354"/>
          <c:y val="0.92397937099967764"/>
          <c:w val="0.6556390977443609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6CA9535-5B49-5EF8-38AD-C5A9FB98DD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2"/>
      <c r="F1" s="32"/>
      <c r="G1" s="33" t="s">
        <v>38</v>
      </c>
      <c r="H1" s="34" t="s">
        <v>39</v>
      </c>
      <c r="I1" s="30" t="s">
        <v>35</v>
      </c>
      <c r="J1" s="30" t="s">
        <v>35</v>
      </c>
      <c r="K1" s="35">
        <v>26563.3</v>
      </c>
      <c r="L1" s="35">
        <v>2.5525000000000002</v>
      </c>
    </row>
    <row r="2" spans="1:12" x14ac:dyDescent="0.2">
      <c r="A2" t="s">
        <v>22</v>
      </c>
      <c r="B2" t="s">
        <v>38</v>
      </c>
      <c r="C2" s="9"/>
    </row>
    <row r="3" spans="1:12" ht="13.5" thickBot="1" x14ac:dyDescent="0.25"/>
    <row r="4" spans="1:12" ht="14.25" thickTop="1" thickBot="1" x14ac:dyDescent="0.25">
      <c r="A4" s="29" t="s">
        <v>36</v>
      </c>
      <c r="C4" s="7" t="s">
        <v>35</v>
      </c>
      <c r="D4" s="8" t="s">
        <v>35</v>
      </c>
      <c r="F4" s="25" t="str">
        <f>"F"&amp;E19</f>
        <v>F21</v>
      </c>
      <c r="G4" s="26" t="str">
        <f>"G"&amp;E19</f>
        <v>G21</v>
      </c>
    </row>
    <row r="5" spans="1:12" ht="13.5" thickTop="1" x14ac:dyDescent="0.2"/>
    <row r="6" spans="1:12" x14ac:dyDescent="0.2">
      <c r="A6" s="4" t="s">
        <v>0</v>
      </c>
    </row>
    <row r="7" spans="1:12" x14ac:dyDescent="0.2">
      <c r="A7" t="s">
        <v>1</v>
      </c>
      <c r="C7">
        <v>26563.3</v>
      </c>
    </row>
    <row r="8" spans="1:12" x14ac:dyDescent="0.2">
      <c r="A8" t="s">
        <v>2</v>
      </c>
      <c r="C8">
        <v>2.5525000000000002</v>
      </c>
      <c r="D8" s="31" t="s">
        <v>39</v>
      </c>
    </row>
    <row r="9" spans="1:12" x14ac:dyDescent="0.2">
      <c r="A9" s="10" t="s">
        <v>28</v>
      </c>
      <c r="B9" s="11"/>
      <c r="C9" s="12">
        <v>-9.5</v>
      </c>
      <c r="D9" s="11" t="s">
        <v>29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INTERCEPT(INDIRECT($G$4):G992,INDIRECT($F$4):F992)</f>
        <v>0</v>
      </c>
      <c r="D11" s="13"/>
      <c r="E11" s="11"/>
    </row>
    <row r="12" spans="1:12" x14ac:dyDescent="0.2">
      <c r="A12" s="11" t="s">
        <v>15</v>
      </c>
      <c r="B12" s="11"/>
      <c r="C12" s="24">
        <f ca="1">SLOPE(INDIRECT($G$4):G992,INDIRECT($F$4):F992)</f>
        <v>1.9616872369916278E-5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54278.558000000194</v>
      </c>
      <c r="D15" s="16" t="s">
        <v>30</v>
      </c>
      <c r="E15" s="17">
        <f ca="1">TODAY()+15018.5-B9/24</f>
        <v>60339.5</v>
      </c>
    </row>
    <row r="16" spans="1:12" x14ac:dyDescent="0.2">
      <c r="A16" s="18" t="s">
        <v>3</v>
      </c>
      <c r="B16" s="11"/>
      <c r="C16" s="19">
        <f ca="1">+C8+C12</f>
        <v>2.5525196168723703</v>
      </c>
      <c r="D16" s="16" t="s">
        <v>31</v>
      </c>
      <c r="E16" s="17">
        <f ca="1">ROUND(2*(E15-C15)/C16,0)/2+1</f>
        <v>2375.5</v>
      </c>
    </row>
    <row r="17" spans="1:17" ht="13.5" thickBot="1" x14ac:dyDescent="0.25">
      <c r="A17" s="16" t="s">
        <v>27</v>
      </c>
      <c r="B17" s="11"/>
      <c r="C17" s="11">
        <f>COUNT(C21:C2191)</f>
        <v>2</v>
      </c>
      <c r="D17" s="16" t="s">
        <v>32</v>
      </c>
      <c r="E17" s="20">
        <f ca="1">+C15+C16*E16-15018.5-C9/24</f>
        <v>45323.964183213844</v>
      </c>
    </row>
    <row r="18" spans="1:17" ht="14.25" thickTop="1" thickBot="1" x14ac:dyDescent="0.25">
      <c r="A18" s="18" t="s">
        <v>4</v>
      </c>
      <c r="B18" s="11"/>
      <c r="C18" s="21">
        <f ca="1">+C15</f>
        <v>54278.558000000194</v>
      </c>
      <c r="D18" s="22">
        <f ca="1">+C16</f>
        <v>2.5525196168723703</v>
      </c>
      <c r="E18" s="23" t="s">
        <v>33</v>
      </c>
    </row>
    <row r="19" spans="1:17" ht="13.5" thickTop="1" x14ac:dyDescent="0.2">
      <c r="A19" s="27" t="s">
        <v>34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42</v>
      </c>
      <c r="I20" s="6" t="s">
        <v>43</v>
      </c>
      <c r="J20" s="6" t="s">
        <v>44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s="31" t="s">
        <v>39</v>
      </c>
      <c r="C21" s="9">
        <v>26563.3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11544.8</v>
      </c>
    </row>
    <row r="22" spans="1:17" x14ac:dyDescent="0.2">
      <c r="A22" s="36" t="s">
        <v>40</v>
      </c>
      <c r="B22" s="37" t="s">
        <v>41</v>
      </c>
      <c r="C22" s="36">
        <v>54278.558000000194</v>
      </c>
      <c r="D22" s="36">
        <v>4.0000000000000001E-3</v>
      </c>
      <c r="E22">
        <f>+(C22-C$7)/C$8</f>
        <v>10858.083447600467</v>
      </c>
      <c r="F22">
        <f>ROUND(2*E22,0)/2</f>
        <v>10858</v>
      </c>
      <c r="G22">
        <f>+C22-(C$7+F22*C$8)</f>
        <v>0.21300000019255094</v>
      </c>
      <c r="I22">
        <f>+G22</f>
        <v>0.21300000019255094</v>
      </c>
      <c r="O22">
        <f ca="1">+C$11+C$12*$F22</f>
        <v>0.21300000019255094</v>
      </c>
      <c r="Q22" s="2">
        <f>+C22-15018.5</f>
        <v>39260.058000000194</v>
      </c>
    </row>
    <row r="23" spans="1:17" x14ac:dyDescent="0.2">
      <c r="C23" s="9"/>
      <c r="D23" s="9"/>
      <c r="Q23" s="2"/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2024-01-30T02:56:06Z</dcterms:modified>
</cp:coreProperties>
</file>