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922740-29F4-49F0-B5C0-DB30D1CE5C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2" i="1"/>
  <c r="Q23" i="1"/>
  <c r="Q24" i="1"/>
  <c r="C21" i="1"/>
  <c r="E21" i="1"/>
  <c r="F21" i="1"/>
  <c r="C7" i="1"/>
  <c r="E22" i="1"/>
  <c r="F22" i="1"/>
  <c r="C8" i="1"/>
  <c r="E15" i="1"/>
  <c r="C17" i="1"/>
  <c r="Q21" i="1"/>
  <c r="G21" i="1"/>
  <c r="H21" i="1"/>
  <c r="E23" i="1"/>
  <c r="F23" i="1"/>
  <c r="G23" i="1"/>
  <c r="I23" i="1"/>
  <c r="G22" i="1"/>
  <c r="G24" i="1"/>
  <c r="I24" i="1"/>
  <c r="E24" i="1"/>
  <c r="F24" i="1"/>
  <c r="I22" i="1"/>
  <c r="C11" i="1"/>
  <c r="C12" i="1"/>
  <c r="C16" i="1" l="1"/>
  <c r="D18" i="1" s="1"/>
  <c r="C15" i="1"/>
  <c r="O23" i="1"/>
  <c r="O24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<sst xmlns="http://schemas.openxmlformats.org/spreadsheetml/2006/main" count="49" uniqueCount="45">
  <si>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</si>
  <si>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</si>
  <si>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</si>
  <si>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</si>
  <si>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</si>
  <si>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</si>
  <si>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</si>
  <si>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</si>
  <si>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</si>
  <si>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</si>
  <si>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</si>
  <si>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</si>
  <si>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</si>
  <si>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</si>
  <si>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</si>
  <si>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</si>
  <si>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</si>
  <si>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</si>
  <si>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</si>
  <si>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</si>
  <si>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</si>
  <si>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</si>
  <si>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</si>
  <si>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</si>
  <si>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</si>
  <si>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</si>
  <si>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</si>
  <si>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</si>
  <si>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</si>
  <si>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</si>
  <si>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</si>
  <si>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</si>
  <si>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</si>
  <si>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</si>
  <si>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</si>
  <si>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</si>
  <si>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</si>
  <si>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0073</t>
  </si>
  <si>
    <t>I</t>
  </si>
  <si>
    <t>EA/DM</t>
  </si>
  <si>
    <t>OEJV</t>
  </si>
  <si>
    <t>OEJV 0048</t>
  </si>
  <si>
    <t>II</t>
  </si>
  <si>
    <t>CCD</t>
  </si>
  <si>
    <t>V0454 CrA / GSC 7890-0691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</si>
</sst>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V0454 CrA - O-C Diagr.</a:t>
            </a:r>
          </a:p>
        </c:rich>
      </c:tx>
      <c:layout>
        <c:manualLayout>
          <c:xMode val="edge"/>
          <c:yMode val="edge"/>
          <c:x val="0.378446115288220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76246334310852"/>
          <c:w val="0.8421052631578946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6F-4012-B297-8286C61073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-0.33348499999556225</c:v>
                </c:pt>
                <c:pt idx="2">
                  <c:v>-0.33585499999753665</c:v>
                </c:pt>
                <c:pt idx="3">
                  <c:v>-0.24865200017666211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6F-4012-B297-8286C61073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6F-4012-B297-8286C61073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6F-4012-B297-8286C61073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6F-4012-B297-8286C61073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6F-4012-B297-8286C61073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4.0000000000000001E-3</c:v>
                  </c:pt>
                  <c:pt idx="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6F-4012-B297-8286C61073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9452.5</c:v>
                </c:pt>
                <c:pt idx="2">
                  <c:v>9457.5</c:v>
                </c:pt>
                <c:pt idx="3">
                  <c:v>9598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-6.0127212935635876</c:v>
                </c:pt>
                <c:pt idx="1">
                  <c:v>-0.33612438390227251</c:v>
                </c:pt>
                <c:pt idx="2">
                  <c:v>-0.3331216878379184</c:v>
                </c:pt>
                <c:pt idx="3">
                  <c:v>-0.24874592842956922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6F-4012-B297-8286C610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534736"/>
        <c:axId val="1"/>
      </c:scatterChart>
      <c:valAx>
        <c:axId val="721534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534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8730FB7-3BCA-A424-1CB4-8EE7CC9F2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44</v>
      </c>
    </row>
    <row r="2" spans="1:7" x14ac:dyDescent="0.2">
      <c r="A2" t="s">
        <v>24</v>
      </c>
      <c r="B2" t="s">
        <v>39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31264.46</v>
      </c>
      <c r="D4" s="8">
        <v>2.3968739999999999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31264.46</v>
      </c>
    </row>
    <row r="8" spans="1:7" x14ac:dyDescent="0.2">
      <c r="A8" t="s">
        <v>3</v>
      </c>
      <c r="C8">
        <f>+D4</f>
        <v>2.3968739999999999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16</v>
      </c>
      <c r="B11" s="11"/>
      <c r="C11" s="23">
        <f ca="1">INTERCEPT(INDIRECT($G$11):G992,INDIRECT($F$11):F992)</f>
        <v>-6.0127212935635876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7" x14ac:dyDescent="0.2">
      <c r="A12" s="11" t="s">
        <v>17</v>
      </c>
      <c r="B12" s="11"/>
      <c r="C12" s="23">
        <f ca="1">SLOPE(INDIRECT($G$11):G992,INDIRECT($F$11):F992)</f>
        <v>6.0053921287080831E-4</v>
      </c>
      <c r="D12" s="2"/>
      <c r="E12" s="11"/>
    </row>
    <row r="13" spans="1:7" x14ac:dyDescent="0.2">
      <c r="A13" s="11" t="s">
        <v>19</v>
      </c>
      <c r="B13" s="11"/>
      <c r="C13" s="2" t="s">
        <v>14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18</v>
      </c>
      <c r="B15" s="11"/>
      <c r="C15" s="14">
        <f ca="1">(C7+C11)+(C8+C12)*INT(MAX(F21:F3533))</f>
        <v>54269.407906071574</v>
      </c>
      <c r="D15" s="15" t="s">
        <v>32</v>
      </c>
      <c r="E15" s="16">
        <f ca="1">TODAY()+15018.5-B9/24</f>
        <v>60339.5</v>
      </c>
    </row>
    <row r="16" spans="1:7" x14ac:dyDescent="0.2">
      <c r="A16" s="17" t="s">
        <v>4</v>
      </c>
      <c r="B16" s="11"/>
      <c r="C16" s="18">
        <f ca="1">+C8+C12</f>
        <v>2.3974745392128707</v>
      </c>
      <c r="D16" s="15" t="s">
        <v>33</v>
      </c>
      <c r="E16" s="16">
        <f ca="1">ROUND(2*(E15-C15)/C16,0)/2+1</f>
        <v>2533</v>
      </c>
    </row>
    <row r="17" spans="1:17" ht="13.5" thickBot="1" x14ac:dyDescent="0.25">
      <c r="A17" s="15" t="s">
        <v>29</v>
      </c>
      <c r="B17" s="11"/>
      <c r="C17" s="11">
        <f>COUNT(C21:C2191)</f>
        <v>4</v>
      </c>
      <c r="D17" s="15" t="s">
        <v>34</v>
      </c>
      <c r="E17" s="19">
        <f ca="1">+C15+C16*E16-15018.5-C9/24</f>
        <v>45324.106747231112</v>
      </c>
    </row>
    <row r="18" spans="1:17" ht="14.25" thickTop="1" thickBot="1" x14ac:dyDescent="0.25">
      <c r="A18" s="17" t="s">
        <v>5</v>
      </c>
      <c r="B18" s="11"/>
      <c r="C18" s="20">
        <f ca="1">+C15</f>
        <v>54269.407906071574</v>
      </c>
      <c r="D18" s="21">
        <f ca="1">+C16</f>
        <v>2.3974745392128707</v>
      </c>
      <c r="E18" s="22" t="s">
        <v>35</v>
      </c>
    </row>
    <row r="19" spans="1:17" ht="13.5" thickTop="1" x14ac:dyDescent="0.2">
      <c r="A19" s="26" t="s">
        <v>36</v>
      </c>
      <c r="E19" s="27">
        <v>22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40</v>
      </c>
      <c r="J20" s="6" t="s">
        <v>43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</row>
    <row r="21" spans="1:17" x14ac:dyDescent="0.2">
      <c r="A21" t="s">
        <v>12</v>
      </c>
      <c r="C21" s="9">
        <f>+C4</f>
        <v>31264.46</v>
      </c>
      <c r="D21" s="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-6.0127212935635876</v>
      </c>
      <c r="Q21" s="1">
        <f>+C21-15018.5</f>
        <v>16245.96</v>
      </c>
    </row>
    <row r="22" spans="1:17" x14ac:dyDescent="0.2">
      <c r="A22" s="30" t="s">
        <v>41</v>
      </c>
      <c r="B22" s="31" t="s">
        <v>42</v>
      </c>
      <c r="C22" s="32">
        <v>53920.578000000001</v>
      </c>
      <c r="D22" s="32">
        <v>5.0000000000000001E-3</v>
      </c>
      <c r="E22">
        <f>+(C22-C$7)/C$8</f>
        <v>9452.3608666955388</v>
      </c>
      <c r="F22">
        <f>ROUND(2*E22,0)/2</f>
        <v>9452.5</v>
      </c>
      <c r="G22">
        <f>+C22-(C$7+F22*C$8)</f>
        <v>-0.33348499999556225</v>
      </c>
      <c r="I22">
        <f>+G22</f>
        <v>-0.33348499999556225</v>
      </c>
      <c r="O22">
        <f ca="1">+C$11+C$12*$F22</f>
        <v>-0.33612438390227251</v>
      </c>
      <c r="Q22" s="1">
        <f>+C22-15018.5</f>
        <v>38902.078000000001</v>
      </c>
    </row>
    <row r="23" spans="1:17" x14ac:dyDescent="0.2">
      <c r="A23" s="30" t="s">
        <v>41</v>
      </c>
      <c r="B23" s="31" t="s">
        <v>42</v>
      </c>
      <c r="C23" s="32">
        <v>53932.56</v>
      </c>
      <c r="D23" s="32">
        <v>4.0000000000000001E-3</v>
      </c>
      <c r="E23">
        <f>+(C23-C$7)/C$8</f>
        <v>9457.3598779076401</v>
      </c>
      <c r="F23">
        <f>ROUND(2*E23,0)/2</f>
        <v>9457.5</v>
      </c>
      <c r="G23">
        <f>+C23-(C$7+F23*C$8)</f>
        <v>-0.33585499999753665</v>
      </c>
      <c r="I23">
        <f>+G23</f>
        <v>-0.33585499999753665</v>
      </c>
      <c r="O23">
        <f ca="1">+C$11+C$12*$F23</f>
        <v>-0.3331216878379184</v>
      </c>
      <c r="Q23" s="1">
        <f>+C23-15018.5</f>
        <v>38914.06</v>
      </c>
    </row>
    <row r="24" spans="1:17" x14ac:dyDescent="0.2">
      <c r="A24" s="28" t="s">
        <v>37</v>
      </c>
      <c r="B24" s="29" t="s">
        <v>38</v>
      </c>
      <c r="C24" s="28">
        <v>54269.407999999821</v>
      </c>
      <c r="D24" s="28">
        <v>7.0000000000000001E-3</v>
      </c>
      <c r="E24">
        <f>+(C24-C$7)/C$8</f>
        <v>9597.8962598784183</v>
      </c>
      <c r="F24">
        <f>ROUND(2*E24,0)/2</f>
        <v>9598</v>
      </c>
      <c r="G24">
        <f>+C24-(C$7+F24*C$8)</f>
        <v>-0.24865200017666211</v>
      </c>
      <c r="I24">
        <f>+G24</f>
        <v>-0.24865200017666211</v>
      </c>
      <c r="O24">
        <f ca="1">+C$11+C$12*$F24</f>
        <v>-0.24874592842956922</v>
      </c>
      <c r="Q24" s="1">
        <f>+C24-15018.5</f>
        <v>39250.907999999821</v>
      </c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2024-01-30T02:57:34Z</dcterms:modified>
</cp:coreProperties>
</file>