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0821A4B-497F-41D1-8D6D-C7FFF33BDD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Q21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<sst xmlns="http://schemas.openxmlformats.org/spreadsheetml/2006/main" count="56" uniqueCount="50">
  <si>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</si>
  <si>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</si>
  <si>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</si>
  <si>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</si>
  <si>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</si>
  <si>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</si>
  <si>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</si>
  <si>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</si>
  <si>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</si>
  <si>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</si>
  <si>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</si>
  <si>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</si>
  <si>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</si>
  <si>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</si>
  <si>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</si>
  <si>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</si>
  <si>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</si>
  <si>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</si>
  <si>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</si>
  <si>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</si>
  <si>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</si>
  <si>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</si>
  <si>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</si>
  <si>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</si>
  <si>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</si>
  <si>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</si>
  <si>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</si>
  <si>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</si>
  <si>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</si>
  <si>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</si>
  <si>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</si>
  <si>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</si>
  <si>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</si>
  <si>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</si>
  <si>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</si>
  <si>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</si>
  <si>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</si>
  <si>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</si>
  <si>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</si>
  <si>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</si>
  <si>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</si>
  <si>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</si>
  <si>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</si>
  <si>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V0734 CrA</t>
  </si>
  <si>
    <t>G7928-1244</t>
  </si>
  <si>
    <t>EA</t>
  </si>
  <si>
    <t>JAVSO, 48, 250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</si>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</sst>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V0735</a:t>
            </a:r>
            <a:r>
              <a:rPr lang="en-AU" baseline="0"/>
              <a:t> CrA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-2.0702000198070891E-2</c:v>
                </c:pt>
                <c:pt idx="2">
                  <c:v>-2.0734000208904035E-2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2.4155346750598383E-9</c:v>
                </c:pt>
                <c:pt idx="1">
                  <c:v>-2.0716244606046052E-2</c:v>
                </c:pt>
                <c:pt idx="2">
                  <c:v>-2.071975821646355E-2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2009</v>
      </c>
      <c r="H1" s="31"/>
      <c r="I1" s="42" t="s">
        <v>44</v>
      </c>
      <c r="J1" s="43" t="s">
        <v>43</v>
      </c>
      <c r="K1" s="34">
        <v>18.510870000000001</v>
      </c>
      <c r="L1" s="36">
        <v>-43.110599999999998</v>
      </c>
      <c r="M1" s="37">
        <v>52943.53</v>
      </c>
      <c r="N1" s="37">
        <v>0.97838199999999997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52943.53</v>
      </c>
      <c r="D7" s="29"/>
    </row>
    <row r="8" spans="1:15" x14ac:dyDescent="0.2">
      <c r="A8" t="s">
        <v>3</v>
      </c>
      <c r="C8" s="47">
        <v>0.97838199999999997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2.4155346750598383E-9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-3.5136104175001231E-6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58713.027934241785</v>
      </c>
      <c r="E15" s="14" t="s">
        <v>30</v>
      </c>
      <c r="F15" s="33">
        <f ca="1">NOW()+15018.5+$C$5/24</f>
        <v>60339.669684259257</v>
      </c>
    </row>
    <row r="16" spans="1:15" x14ac:dyDescent="0.2">
      <c r="A16" s="16" t="s">
        <v>4</v>
      </c>
      <c r="B16" s="10"/>
      <c r="C16" s="17">
        <f ca="1">+C8+C12</f>
        <v>0.97837848638958247</v>
      </c>
      <c r="E16" s="14" t="s">
        <v>35</v>
      </c>
      <c r="F16" s="15">
        <f ca="1">ROUND(2*(F15-$C$7)/$C$8,0)/2+F14</f>
        <v>7560.5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1663.5</v>
      </c>
    </row>
    <row r="18" spans="1:21" ht="14.25" thickTop="1" thickBot="1" x14ac:dyDescent="0.25">
      <c r="A18" s="16" t="s">
        <v>5</v>
      </c>
      <c r="B18" s="10"/>
      <c r="C18" s="19">
        <f ca="1">+C15</f>
        <v>58713.027934241785</v>
      </c>
      <c r="D18" s="20">
        <f ca="1">+C16</f>
        <v>0.97837848638958247</v>
      </c>
      <c r="E18" s="14" t="s">
        <v>31</v>
      </c>
      <c r="F18" s="18">
        <f ca="1">+$C$15+$C$16*F17-15018.5-$C$5/24</f>
        <v>45322.45637968419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C21" s="8">
        <v>52943.53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2.4155346750598383E-9</v>
      </c>
      <c r="Q21" s="40">
        <f>+C21-15018.5</f>
        <v>37925.03</v>
      </c>
    </row>
    <row r="22" spans="1:21" ht="12" customHeight="1" x14ac:dyDescent="0.2">
      <c r="A22" s="44" t="s">
        <v>46</v>
      </c>
      <c r="B22" s="45" t="s">
        <v>47</v>
      </c>
      <c r="C22" s="46">
        <v>58712.049569999799</v>
      </c>
      <c r="D22" s="44">
        <v>7.9000000000000001E-4</v>
      </c>
      <c r="E22">
        <f t="shared" ref="E22:E23" si="0">+(C22-C$7)/C$8</f>
        <v>5895.9788405753588</v>
      </c>
      <c r="F22">
        <f t="shared" ref="F22:F23" si="1">ROUND(2*E22,0)/2</f>
        <v>5896</v>
      </c>
      <c r="G22">
        <f t="shared" ref="G22:G23" si="2">+C22-(C$7+F22*C$8)</f>
        <v>-2.0702000198070891E-2</v>
      </c>
      <c r="I22">
        <f t="shared" ref="I22:I23" si="3">+G22</f>
        <v>-2.0702000198070891E-2</v>
      </c>
      <c r="O22">
        <f t="shared" ref="O22:O23" ca="1" si="4">+C$11+C$12*$F22</f>
        <v>-2.0716244606046052E-2</v>
      </c>
      <c r="Q22" s="40">
        <f t="shared" ref="Q22:Q23" si="5">+C22-15018.5</f>
        <v>43693.549569999799</v>
      </c>
    </row>
    <row r="23" spans="1:21" ht="12" customHeight="1" x14ac:dyDescent="0.2">
      <c r="A23" s="44" t="s">
        <v>46</v>
      </c>
      <c r="B23" s="45" t="s">
        <v>47</v>
      </c>
      <c r="C23" s="46">
        <v>58713.027919999789</v>
      </c>
      <c r="D23" s="44">
        <v>7.7999999999999999E-4</v>
      </c>
      <c r="E23">
        <f t="shared" si="0"/>
        <v>5896.9788078682877</v>
      </c>
      <c r="F23">
        <f t="shared" si="1"/>
        <v>5897</v>
      </c>
      <c r="G23">
        <f t="shared" si="2"/>
        <v>-2.0734000208904035E-2</v>
      </c>
      <c r="I23">
        <f t="shared" si="3"/>
        <v>-2.0734000208904035E-2</v>
      </c>
      <c r="O23">
        <f t="shared" ca="1" si="4"/>
        <v>-2.071975821646355E-2</v>
      </c>
      <c r="Q23" s="40">
        <f t="shared" si="5"/>
        <v>43694.527919999789</v>
      </c>
    </row>
    <row r="24" spans="1:21" ht="12" customHeight="1" x14ac:dyDescent="0.2">
      <c r="C24" s="8"/>
      <c r="D24" s="8"/>
      <c r="Q24" s="2"/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2024-01-30T03:04:20Z</dcterms:modified>
</cp:coreProperties>
</file>