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0C1F41C-F7E7-43F3-97D9-57A1B791985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K24" i="1"/>
  <c r="E25" i="1"/>
  <c r="F25" i="1"/>
  <c r="G25" i="1"/>
  <c r="K25" i="1"/>
  <c r="D9" i="1"/>
  <c r="C9" i="1"/>
  <c r="E22" i="1"/>
  <c r="F22" i="1"/>
  <c r="G22" i="1"/>
  <c r="E23" i="1"/>
  <c r="F23" i="1"/>
  <c r="G23" i="1"/>
  <c r="K23" i="1"/>
  <c r="Q25" i="1"/>
  <c r="Q24" i="1"/>
  <c r="K22" i="1"/>
  <c r="Q22" i="1"/>
  <c r="Q23" i="1"/>
  <c r="C21" i="1"/>
  <c r="Q21" i="1"/>
  <c r="E21" i="1"/>
  <c r="F21" i="1"/>
  <c r="G21" i="1"/>
  <c r="I21" i="1"/>
  <c r="F16" i="1"/>
  <c r="C17" i="1"/>
  <c r="C12" i="1"/>
  <c r="C11" i="1"/>
  <c r="O22" i="1" l="1"/>
  <c r="O21" i="1"/>
  <c r="O24" i="1"/>
  <c r="O25" i="1"/>
  <c r="O23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<sst xmlns="http://schemas.openxmlformats.org/spreadsheetml/2006/main" count="61" uniqueCount="50">
  <si>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</si>
  <si>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</si>
  <si>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</si>
  <si>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</si>
  <si>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</si>
  <si>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</si>
  <si>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</si>
  <si>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</si>
  <si>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</si>
  <si>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</si>
  <si>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</si>
  <si>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</si>
  <si>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</si>
  <si>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</si>
  <si>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</si>
  <si>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</si>
  <si>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</si>
  <si>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</si>
  <si>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</si>
  <si>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</si>
  <si>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</si>
  <si>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</si>
  <si>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</si>
  <si>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</si>
  <si>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</si>
  <si>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</si>
  <si>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</si>
  <si>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</si>
  <si>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</si>
  <si>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</si>
  <si>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</si>
  <si>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</si>
  <si>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</si>
  <si>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</si>
  <si>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</si>
  <si>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</si>
  <si>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</si>
  <si>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</si>
  <si>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</si>
  <si>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</si>
  <si>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</si>
  <si>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</si>
  <si>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AY CrB / GSC 2563-0494</t>
  </si>
  <si>
    <t>EW</t>
  </si>
  <si>
    <t>VSX</t>
  </si>
  <si>
    <t>IBVS 6029</t>
  </si>
  <si>
    <t>I</t>
  </si>
  <si>
    <t>OEJV 0168</t>
  </si>
  <si>
    <t>vis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</si>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</sst>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8" fillId="24" borderId="0" xfId="0" applyFont="1" applyFill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7" fillId="0" borderId="0" xfId="41" applyFont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horizontal="left" wrapText="1"/>
    </xf>
    <xf numFmtId="0" fontId="0" fillId="0" borderId="0" xfId="0" applyAlignment="1">
      <alignment horizontal="right"/>
    </xf>
    <xf numFmtId="0" fontId="17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CrB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9918</c:v>
                </c:pt>
                <c:pt idx="2">
                  <c:v>10048</c:v>
                </c:pt>
                <c:pt idx="3">
                  <c:v>11585</c:v>
                </c:pt>
                <c:pt idx="4">
                  <c:v>13033.5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66-4ED7-9614-248A32AD3F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9918</c:v>
                </c:pt>
                <c:pt idx="2">
                  <c:v>10048</c:v>
                </c:pt>
                <c:pt idx="3">
                  <c:v>11585</c:v>
                </c:pt>
                <c:pt idx="4">
                  <c:v>13033.5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66-4ED7-9614-248A32AD3F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9918</c:v>
                </c:pt>
                <c:pt idx="2">
                  <c:v>10048</c:v>
                </c:pt>
                <c:pt idx="3">
                  <c:v>11585</c:v>
                </c:pt>
                <c:pt idx="4">
                  <c:v>13033.5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66-4ED7-9614-248A32AD3F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9918</c:v>
                </c:pt>
                <c:pt idx="2">
                  <c:v>10048</c:v>
                </c:pt>
                <c:pt idx="3">
                  <c:v>11585</c:v>
                </c:pt>
                <c:pt idx="4">
                  <c:v>13033.5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0.37722000000212574</c:v>
                </c:pt>
                <c:pt idx="2">
                  <c:v>0.38081999999849359</c:v>
                </c:pt>
                <c:pt idx="3">
                  <c:v>0.40866999999707332</c:v>
                </c:pt>
                <c:pt idx="4">
                  <c:v>0.43849000000045635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66-4ED7-9614-248A32AD3F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9918</c:v>
                </c:pt>
                <c:pt idx="2">
                  <c:v>10048</c:v>
                </c:pt>
                <c:pt idx="3">
                  <c:v>11585</c:v>
                </c:pt>
                <c:pt idx="4">
                  <c:v>13033.5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66-4ED7-9614-248A32AD3F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9918</c:v>
                </c:pt>
                <c:pt idx="2">
                  <c:v>10048</c:v>
                </c:pt>
                <c:pt idx="3">
                  <c:v>11585</c:v>
                </c:pt>
                <c:pt idx="4">
                  <c:v>13033.5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66-4ED7-9614-248A32AD3F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2.9999999999999997E-4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9918</c:v>
                </c:pt>
                <c:pt idx="2">
                  <c:v>10048</c:v>
                </c:pt>
                <c:pt idx="3">
                  <c:v>11585</c:v>
                </c:pt>
                <c:pt idx="4">
                  <c:v>13033.5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66-4ED7-9614-248A32AD3F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9918</c:v>
                </c:pt>
                <c:pt idx="2">
                  <c:v>10048</c:v>
                </c:pt>
                <c:pt idx="3">
                  <c:v>11585</c:v>
                </c:pt>
                <c:pt idx="4">
                  <c:v>13033.5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0.18508083658500266</c:v>
                </c:pt>
                <c:pt idx="1">
                  <c:v>0.3774761006561802</c:v>
                </c:pt>
                <c:pt idx="2">
                  <c:v>0.37999791799125315</c:v>
                </c:pt>
                <c:pt idx="3">
                  <c:v>0.40981355832976896</c:v>
                </c:pt>
                <c:pt idx="4">
                  <c:v>0.43791242302094668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66-4ED7-9614-248A32AD3F2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9918</c:v>
                </c:pt>
                <c:pt idx="2">
                  <c:v>10048</c:v>
                </c:pt>
                <c:pt idx="3">
                  <c:v>11585</c:v>
                </c:pt>
                <c:pt idx="4">
                  <c:v>13033.5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66-4ED7-9614-248A32AD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679928"/>
        <c:axId val="1"/>
      </c:scatterChart>
      <c:valAx>
        <c:axId val="589679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9679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B98EBF4-68CB-79F0-5709-8920934F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D29" sqref="D2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42</v>
      </c>
    </row>
    <row r="2" spans="1:6">
      <c r="A2" t="s">
        <v>27</v>
      </c>
      <c r="B2" s="29" t="s">
        <v>43</v>
      </c>
      <c r="C2" s="3"/>
      <c r="D2" s="3"/>
    </row>
    <row r="3" spans="1:6" ht="13.5" thickBot="1"/>
    <row r="4" spans="1:6" ht="14.25" thickTop="1" thickBot="1">
      <c r="A4" s="5" t="s">
        <v>4</v>
      </c>
      <c r="C4" s="27" t="s">
        <v>41</v>
      </c>
      <c r="D4" s="28" t="s">
        <v>41</v>
      </c>
    </row>
    <row r="5" spans="1:6" ht="13.5" thickTop="1">
      <c r="A5" s="9" t="s">
        <v>32</v>
      </c>
      <c r="B5" s="10"/>
      <c r="C5" s="11">
        <v>-9.5</v>
      </c>
      <c r="D5" s="10" t="s">
        <v>33</v>
      </c>
    </row>
    <row r="6" spans="1:6">
      <c r="A6" s="5" t="s">
        <v>5</v>
      </c>
    </row>
    <row r="7" spans="1:6">
      <c r="A7" t="s">
        <v>6</v>
      </c>
      <c r="C7" s="40">
        <v>51462.65</v>
      </c>
      <c r="D7" s="30" t="s">
        <v>44</v>
      </c>
    </row>
    <row r="8" spans="1:6">
      <c r="A8" t="s">
        <v>7</v>
      </c>
      <c r="C8" s="40">
        <v>0.46045999999999998</v>
      </c>
      <c r="D8" s="30" t="s">
        <v>44</v>
      </c>
    </row>
    <row r="9" spans="1:6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23</v>
      </c>
      <c r="D10" s="4" t="s">
        <v>24</v>
      </c>
      <c r="E10" s="10"/>
    </row>
    <row r="11" spans="1:6">
      <c r="A11" s="10" t="s">
        <v>19</v>
      </c>
      <c r="B11" s="10"/>
      <c r="C11" s="21">
        <f ca="1">INTERCEPT(INDIRECT($D$9):G992,INDIRECT($C$9):F992)</f>
        <v>0.18508083658500266</v>
      </c>
      <c r="D11" s="3"/>
      <c r="E11" s="10"/>
    </row>
    <row r="12" spans="1:6">
      <c r="A12" s="10" t="s">
        <v>20</v>
      </c>
      <c r="B12" s="10"/>
      <c r="C12" s="21">
        <f ca="1">SLOPE(INDIRECT($D$9):G992,INDIRECT($C$9):F992)</f>
        <v>1.9398594885176201E-5</v>
      </c>
      <c r="D12" s="3"/>
      <c r="E12" s="10"/>
    </row>
    <row r="13" spans="1:6">
      <c r="A13" s="10" t="s">
        <v>22</v>
      </c>
      <c r="B13" s="10"/>
      <c r="C13" s="3" t="s">
        <v>17</v>
      </c>
    </row>
    <row r="14" spans="1:6">
      <c r="A14" s="10"/>
      <c r="B14" s="10"/>
      <c r="C14" s="10"/>
    </row>
    <row r="15" spans="1:6">
      <c r="A15" s="12" t="s">
        <v>21</v>
      </c>
      <c r="B15" s="10"/>
      <c r="C15" s="13">
        <f ca="1">(C7+C11)+(C8+C12)*INT(MAX(F21:F3533))</f>
        <v>57464.263082723723</v>
      </c>
      <c r="E15" s="14" t="s">
        <v>38</v>
      </c>
      <c r="F15" s="11">
        <v>1</v>
      </c>
    </row>
    <row r="16" spans="1:6">
      <c r="A16" s="16" t="s">
        <v>8</v>
      </c>
      <c r="B16" s="10"/>
      <c r="C16" s="17">
        <f ca="1">+C8+C12</f>
        <v>0.46047939859488518</v>
      </c>
      <c r="E16" s="14" t="s">
        <v>34</v>
      </c>
      <c r="F16" s="15">
        <f ca="1">NOW()+15018.5+$C$5/24</f>
        <v>60339.672480671295</v>
      </c>
    </row>
    <row r="17" spans="1:21" ht="13.5" thickBot="1">
      <c r="A17" s="14" t="s">
        <v>31</v>
      </c>
      <c r="B17" s="10"/>
      <c r="C17" s="10">
        <f>COUNT(C21:C2191)</f>
        <v>5</v>
      </c>
      <c r="E17" s="14" t="s">
        <v>39</v>
      </c>
      <c r="F17" s="15">
        <f ca="1">ROUND(2*(F16-$C$7)/$C$8,0)/2+F15</f>
        <v>19279.5</v>
      </c>
    </row>
    <row r="18" spans="1:21" ht="14.25" thickTop="1" thickBot="1">
      <c r="A18" s="16" t="s">
        <v>9</v>
      </c>
      <c r="B18" s="10"/>
      <c r="C18" s="19">
        <f ca="1">+C15</f>
        <v>57464.263082723723</v>
      </c>
      <c r="D18" s="20">
        <f ca="1">+C16</f>
        <v>0.46047939859488518</v>
      </c>
      <c r="E18" s="14" t="s">
        <v>40</v>
      </c>
      <c r="F18" s="23">
        <f ca="1">ROUND(2*(F16-$C$15)/$C$16,0)/2+F15</f>
        <v>6245.5</v>
      </c>
    </row>
    <row r="19" spans="1:21" ht="13.5" thickTop="1">
      <c r="E19" s="14" t="s">
        <v>35</v>
      </c>
      <c r="F19" s="18">
        <f ca="1">+$C$15+$C$16*F18-15018.5-$C$5/24</f>
        <v>45322.082999981416</v>
      </c>
    </row>
    <row r="20" spans="1:21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>
      <c r="A21" s="8" t="s">
        <v>44</v>
      </c>
      <c r="C21" s="8">
        <f>C7</f>
        <v>51462.65</v>
      </c>
      <c r="D21" s="8" t="s">
        <v>17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0.18508083658500266</v>
      </c>
      <c r="Q21" s="2">
        <f>+C21-15018.5</f>
        <v>36444.15</v>
      </c>
    </row>
    <row r="22" spans="1:21">
      <c r="A22" s="32" t="s">
        <v>45</v>
      </c>
      <c r="B22" s="33" t="s">
        <v>46</v>
      </c>
      <c r="C22" s="32">
        <v>56029.869500000001</v>
      </c>
      <c r="D22" s="32">
        <v>5.0000000000000001E-4</v>
      </c>
      <c r="E22">
        <f>+(C22-C$7)/C$8</f>
        <v>9918.8192242540063</v>
      </c>
      <c r="F22" s="31">
        <f>ROUND(2*E22,0)/2-1</f>
        <v>9918</v>
      </c>
      <c r="G22">
        <f>+C22-(C$7+F22*C$8)</f>
        <v>0.37722000000212574</v>
      </c>
      <c r="K22">
        <f>+G22</f>
        <v>0.37722000000212574</v>
      </c>
      <c r="O22">
        <f ca="1">+C$11+C$12*$F22</f>
        <v>0.3774761006561802</v>
      </c>
      <c r="Q22" s="2">
        <f>+C22-15018.5</f>
        <v>41011.369500000001</v>
      </c>
      <c r="R22" t="s">
        <v>2</v>
      </c>
    </row>
    <row r="23" spans="1:21">
      <c r="A23" s="32" t="s">
        <v>45</v>
      </c>
      <c r="B23" s="33" t="s">
        <v>46</v>
      </c>
      <c r="C23" s="32">
        <v>56089.732900000003</v>
      </c>
      <c r="D23" s="32">
        <v>4.0000000000000002E-4</v>
      </c>
      <c r="E23">
        <f>+(C23-C$7)/C$8</f>
        <v>10048.827042522698</v>
      </c>
      <c r="F23" s="31">
        <f>ROUND(2*E23,0)/2-1</f>
        <v>10048</v>
      </c>
      <c r="G23">
        <f>+C23-(C$7+F23*C$8)</f>
        <v>0.38081999999849359</v>
      </c>
      <c r="K23">
        <f>+G23</f>
        <v>0.38081999999849359</v>
      </c>
      <c r="O23">
        <f ca="1">+C$11+C$12*$F23</f>
        <v>0.37999791799125315</v>
      </c>
      <c r="Q23" s="2">
        <f>+C23-15018.5</f>
        <v>41071.232900000003</v>
      </c>
      <c r="R23" t="s">
        <v>2</v>
      </c>
    </row>
    <row r="24" spans="1:21">
      <c r="A24" s="34" t="s">
        <v>47</v>
      </c>
      <c r="B24" s="35" t="s">
        <v>46</v>
      </c>
      <c r="C24" s="36">
        <v>56797.48777</v>
      </c>
      <c r="D24" s="34">
        <v>2.9999999999999997E-4</v>
      </c>
      <c r="E24">
        <f>+(C24-C$7)/C$8</f>
        <v>11585.887525517957</v>
      </c>
      <c r="F24" s="31">
        <f>ROUND(2*E24,0)/2-1</f>
        <v>11585</v>
      </c>
      <c r="G24">
        <f>+C24-(C$7+F24*C$8)</f>
        <v>0.40866999999707332</v>
      </c>
      <c r="K24">
        <f>+G24</f>
        <v>0.40866999999707332</v>
      </c>
      <c r="O24">
        <f ca="1">+C$11+C$12*$F24</f>
        <v>0.40981355832976896</v>
      </c>
      <c r="Q24" s="2">
        <f>+C24-15018.5</f>
        <v>41778.98777</v>
      </c>
      <c r="R24" t="s">
        <v>2</v>
      </c>
    </row>
    <row r="25" spans="1:21">
      <c r="A25" s="37" t="s">
        <v>1</v>
      </c>
      <c r="B25" s="38" t="s">
        <v>46</v>
      </c>
      <c r="C25" s="39">
        <v>57464.493900000001</v>
      </c>
      <c r="D25" s="41">
        <v>1.5E-3</v>
      </c>
      <c r="E25">
        <f>+(C25-C$7)/C$8</f>
        <v>13034.452286843591</v>
      </c>
      <c r="F25" s="31">
        <f>ROUND(2*E25,0)/2-1</f>
        <v>13033.5</v>
      </c>
      <c r="G25">
        <f>+C25-(C$7+F25*C$8)</f>
        <v>0.43849000000045635</v>
      </c>
      <c r="K25">
        <f>+G25</f>
        <v>0.43849000000045635</v>
      </c>
      <c r="O25">
        <f ca="1">+C$11+C$12*$F25</f>
        <v>0.43791242302094668</v>
      </c>
      <c r="Q25" s="2">
        <f>+C25-15018.5</f>
        <v>42445.993900000001</v>
      </c>
      <c r="R25" t="s">
        <v>49</v>
      </c>
    </row>
    <row r="26" spans="1:21">
      <c r="C26" s="8"/>
      <c r="D26" s="8"/>
      <c r="Q26" s="2"/>
    </row>
    <row r="27" spans="1:21">
      <c r="C27" s="8"/>
      <c r="D27" s="8"/>
      <c r="Q27" s="2"/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8" type="noConversion"/>
  <hyperlinks>
    <hyperlink ref="H128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2024-01-30T03:08:22Z</dcterms:modified>
</cp:coreProperties>
</file>