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695FE36-5B2B-4171-8138-17EA79DA6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Q21" i="1"/>
  <c r="E21" i="1"/>
  <c r="F21" i="1" s="1"/>
  <c r="G21" i="1" s="1"/>
  <c r="I21" i="1" s="1"/>
  <c r="C17" i="1"/>
  <c r="C12" i="1"/>
  <c r="C11" i="1"/>
  <c r="F15" i="1" l="1"/>
  <c r="O24" i="1"/>
  <c r="O23" i="1"/>
  <c r="O22" i="1"/>
  <c r="C16" i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<sst xmlns="http://schemas.openxmlformats.org/spreadsheetml/2006/main" count="64" uniqueCount="56">
  <si>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</si>
  <si>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</si>
  <si>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</si>
  <si>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</si>
  <si>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</si>
  <si>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</si>
  <si>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</si>
  <si>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</si>
  <si>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</si>
  <si>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</si>
  <si>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</si>
  <si>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</si>
  <si>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</si>
  <si>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</si>
  <si>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</si>
  <si>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</si>
  <si>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</si>
  <si>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</si>
  <si>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</si>
  <si>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</si>
  <si>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</si>
  <si>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</si>
  <si>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</si>
  <si>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</si>
  <si>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</si>
  <si>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</si>
  <si>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</si>
  <si>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</si>
  <si>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</si>
  <si>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</si>
  <si>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</si>
  <si>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</si>
  <si>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</si>
  <si>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</si>
  <si>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</si>
  <si>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</si>
  <si>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</si>
  <si>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</si>
  <si>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</si>
  <si>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</si>
  <si>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</si>
  <si>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</si>
  <si>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G5501-0909</t>
  </si>
  <si>
    <t>2017i</t>
  </si>
  <si>
    <t>E?</t>
  </si>
  <si>
    <t>JBAV, 55</t>
  </si>
  <si>
    <t>II</t>
  </si>
  <si>
    <t>I</t>
  </si>
  <si>
    <t>JBAV, 63</t>
  </si>
  <si>
    <t>F21</t>
  </si>
  <si>
    <t>G21</t>
  </si>
  <si>
    <t>G5501-0909 Crt</t>
  </si>
  <si>
    <t>Elements 5C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</si>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</sst>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5" fillId="4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2" borderId="1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18" fillId="0" borderId="8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G5501-0909</a:t>
            </a:r>
            <a:r>
              <a:rPr lang="en-AU" baseline="0"/>
              <a:t> Crt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1.1291199967672583E-2</c:v>
                </c:pt>
                <c:pt idx="2">
                  <c:v>1.0520199830352794E-2</c:v>
                </c:pt>
                <c:pt idx="3">
                  <c:v>1.5815200000361074E-2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-1.3492206928668316E-4</c:v>
                </c:pt>
                <c:pt idx="1">
                  <c:v>1.2387230821234007E-2</c:v>
                </c:pt>
                <c:pt idx="2">
                  <c:v>1.238891101564289E-2</c:v>
                </c:pt>
                <c:pt idx="3">
                  <c:v>1.2985380030796235E-2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51</v>
      </c>
      <c r="F1" s="32" t="s">
        <v>42</v>
      </c>
      <c r="G1" s="29" t="s">
        <v>43</v>
      </c>
      <c r="H1" s="33"/>
      <c r="I1" s="34" t="s">
        <v>42</v>
      </c>
      <c r="J1" s="35" t="s">
        <v>42</v>
      </c>
      <c r="K1" s="36">
        <v>11.0951</v>
      </c>
      <c r="L1" s="37">
        <v>-9.3141999999999996</v>
      </c>
      <c r="M1" s="38">
        <v>51870.98</v>
      </c>
      <c r="N1" s="38">
        <v>0.40110839999999998</v>
      </c>
      <c r="O1" s="39" t="s">
        <v>44</v>
      </c>
    </row>
    <row r="2" spans="1:15" x14ac:dyDescent="0.2">
      <c r="A2" t="s">
        <v>23</v>
      </c>
      <c r="B2" t="s">
        <v>44</v>
      </c>
      <c r="C2" s="28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5" t="s">
        <v>36</v>
      </c>
      <c r="D4" s="26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3">
        <v>51870.98</v>
      </c>
      <c r="D7" s="27" t="s">
        <v>52</v>
      </c>
    </row>
    <row r="8" spans="1:15" x14ac:dyDescent="0.2">
      <c r="A8" t="s">
        <v>3</v>
      </c>
      <c r="C8" s="43">
        <v>0.40110839999999998</v>
      </c>
      <c r="D8" s="27" t="s">
        <v>52</v>
      </c>
    </row>
    <row r="9" spans="1:15" x14ac:dyDescent="0.2">
      <c r="A9" s="22" t="s">
        <v>31</v>
      </c>
      <c r="B9" s="23">
        <v>21</v>
      </c>
      <c r="C9" s="20" t="s">
        <v>49</v>
      </c>
      <c r="D9" s="21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9">
        <f ca="1">INTERCEPT(INDIRECT($D$9):G992,INDIRECT($C$9):F992)</f>
        <v>-1.3492206928668316E-4</v>
      </c>
      <c r="D11" s="3"/>
      <c r="E11" s="10"/>
    </row>
    <row r="12" spans="1:15" x14ac:dyDescent="0.2">
      <c r="A12" s="10" t="s">
        <v>16</v>
      </c>
      <c r="B12" s="10"/>
      <c r="C12" s="19">
        <f ca="1">SLOPE(INDIRECT($D$9):G992,INDIRECT($C$9):F992)</f>
        <v>6.7207776355306413E-7</v>
      </c>
      <c r="D12" s="3"/>
      <c r="E12" s="46" t="s">
        <v>53</v>
      </c>
      <c r="F12" s="47"/>
    </row>
    <row r="13" spans="1:15" x14ac:dyDescent="0.2">
      <c r="A13" s="10" t="s">
        <v>18</v>
      </c>
      <c r="B13" s="10"/>
      <c r="C13" s="3" t="s">
        <v>13</v>
      </c>
      <c r="E13" s="44" t="s">
        <v>33</v>
      </c>
      <c r="F13" s="51">
        <v>1</v>
      </c>
    </row>
    <row r="14" spans="1:15" x14ac:dyDescent="0.2">
      <c r="A14" s="10"/>
      <c r="B14" s="10"/>
      <c r="C14" s="10"/>
      <c r="E14" s="44" t="s">
        <v>30</v>
      </c>
      <c r="F14" s="48">
        <f ca="1">NOW()+15018.5+$C$5/24</f>
        <v>60525.770020717588</v>
      </c>
    </row>
    <row r="15" spans="1:15" x14ac:dyDescent="0.2">
      <c r="A15" s="12" t="s">
        <v>17</v>
      </c>
      <c r="B15" s="10"/>
      <c r="C15" s="13">
        <f ca="1">(C7+C11)+(C8+C12)*INT(MAX(F21:F3533))</f>
        <v>59701.431170180032</v>
      </c>
      <c r="E15" s="44" t="s">
        <v>34</v>
      </c>
      <c r="F15" s="48">
        <f ca="1">ROUND(2*($F$14-$C$7)/$C$8,0)/2+$F$13</f>
        <v>21578</v>
      </c>
    </row>
    <row r="16" spans="1:15" x14ac:dyDescent="0.2">
      <c r="A16" s="15" t="s">
        <v>4</v>
      </c>
      <c r="B16" s="10"/>
      <c r="C16" s="16">
        <f ca="1">+C8+C12</f>
        <v>0.40110907207776353</v>
      </c>
      <c r="E16" s="44" t="s">
        <v>35</v>
      </c>
      <c r="F16" s="48">
        <f ca="1">ROUND(2*($F$14-$C$15)/$C$16,0)/2+$F$13</f>
        <v>2056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44" t="s">
        <v>54</v>
      </c>
      <c r="F17" s="50">
        <f ca="1">+$C$15+$C$16*$F$16-15018.5-$C$5/24</f>
        <v>45508.007255705248</v>
      </c>
    </row>
    <row r="18" spans="1:21" ht="14.25" thickTop="1" thickBot="1" x14ac:dyDescent="0.25">
      <c r="A18" s="15" t="s">
        <v>5</v>
      </c>
      <c r="B18" s="10"/>
      <c r="C18" s="17">
        <f ca="1">+C15</f>
        <v>59701.431170180032</v>
      </c>
      <c r="D18" s="18">
        <f ca="1">+C16</f>
        <v>0.40110907207776353</v>
      </c>
      <c r="E18" s="45" t="s">
        <v>55</v>
      </c>
      <c r="F18" s="49">
        <f ca="1">+($C$15+$C$16*$F$16)-($C$16/2)-15018.5-$C$5/24</f>
        <v>45507.806701169211</v>
      </c>
    </row>
    <row r="19" spans="1:21" ht="13.5" thickTop="1" x14ac:dyDescent="0.2">
      <c r="F19" s="30" t="s">
        <v>41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">
        <v>52</v>
      </c>
      <c r="C21" s="8">
        <v>51870.98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-1.3492206928668316E-4</v>
      </c>
      <c r="Q21" s="31">
        <f>+C21-15018.5</f>
        <v>36852.480000000003</v>
      </c>
    </row>
    <row r="22" spans="1:21" x14ac:dyDescent="0.2">
      <c r="A22" s="40" t="s">
        <v>45</v>
      </c>
      <c r="B22" s="41" t="s">
        <v>46</v>
      </c>
      <c r="C22" s="42">
        <v>59344.44299999997</v>
      </c>
      <c r="D22" s="40">
        <v>3.0000000000000001E-3</v>
      </c>
      <c r="E22">
        <f t="shared" ref="E22:E24" si="0">+(C22-C$7)/C$8</f>
        <v>18632.02814999628</v>
      </c>
      <c r="F22">
        <f t="shared" ref="F22:F24" si="1">ROUND(2*E22,0)/2</f>
        <v>18632</v>
      </c>
      <c r="G22">
        <f t="shared" ref="G22:G24" si="2">+C22-(C$7+F22*C$8)</f>
        <v>1.1291199967672583E-2</v>
      </c>
      <c r="K22">
        <f>+G22</f>
        <v>1.1291199967672583E-2</v>
      </c>
      <c r="O22">
        <f t="shared" ref="O22:O24" ca="1" si="3">+C$11+C$12*$F22</f>
        <v>1.2387230821234007E-2</v>
      </c>
      <c r="Q22" s="31">
        <f t="shared" ref="Q22:Q24" si="4">+C22-15018.5</f>
        <v>44325.94299999997</v>
      </c>
    </row>
    <row r="23" spans="1:21" x14ac:dyDescent="0.2">
      <c r="A23" s="40" t="s">
        <v>45</v>
      </c>
      <c r="B23" s="41" t="s">
        <v>47</v>
      </c>
      <c r="C23" s="42">
        <v>59345.444999999832</v>
      </c>
      <c r="D23" s="40">
        <v>2E-3</v>
      </c>
      <c r="E23">
        <f t="shared" si="0"/>
        <v>18634.52622782228</v>
      </c>
      <c r="F23">
        <f t="shared" si="1"/>
        <v>18634.5</v>
      </c>
      <c r="G23">
        <f t="shared" si="2"/>
        <v>1.0520199830352794E-2</v>
      </c>
      <c r="K23">
        <f>+G23</f>
        <v>1.0520199830352794E-2</v>
      </c>
      <c r="O23">
        <f t="shared" ca="1" si="3"/>
        <v>1.238891101564289E-2</v>
      </c>
      <c r="Q23" s="31">
        <f t="shared" si="4"/>
        <v>44326.944999999832</v>
      </c>
    </row>
    <row r="24" spans="1:21" x14ac:dyDescent="0.2">
      <c r="A24" s="40" t="s">
        <v>48</v>
      </c>
      <c r="B24" s="41" t="s">
        <v>46</v>
      </c>
      <c r="C24" s="42">
        <v>59701.434000000001</v>
      </c>
      <c r="D24" s="40">
        <v>2E-3</v>
      </c>
      <c r="E24">
        <f t="shared" si="0"/>
        <v>19522.039428742948</v>
      </c>
      <c r="F24">
        <f t="shared" si="1"/>
        <v>19522</v>
      </c>
      <c r="G24">
        <f t="shared" si="2"/>
        <v>1.5815200000361074E-2</v>
      </c>
      <c r="K24">
        <f>+G24</f>
        <v>1.5815200000361074E-2</v>
      </c>
      <c r="O24">
        <f t="shared" ca="1" si="3"/>
        <v>1.2985380030796235E-2</v>
      </c>
      <c r="Q24" s="31">
        <f t="shared" si="4"/>
        <v>44682.934000000001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2024-08-03T06:28:49Z</dcterms:modified>
</cp:coreProperties>
</file>