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C614C59-3789-401C-849F-11FD5D6A7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J21" i="1" s="1"/>
  <c r="Q21" i="1"/>
  <c r="C21" i="1"/>
  <c r="C17" i="1" s="1"/>
  <c r="A21" i="1"/>
  <c r="F15" i="1"/>
  <c r="Q26" i="1"/>
  <c r="C9" i="1"/>
  <c r="Q23" i="1"/>
  <c r="Q24" i="1"/>
  <c r="Q25" i="1"/>
  <c r="D9" i="1"/>
  <c r="Q22" i="1"/>
  <c r="E24" i="1"/>
  <c r="F24" i="1" s="1"/>
  <c r="G24" i="1" s="1"/>
  <c r="I24" i="1" s="1"/>
  <c r="E22" i="1"/>
  <c r="F22" i="1" s="1"/>
  <c r="G22" i="1" s="1"/>
  <c r="H22" i="1" s="1"/>
  <c r="E23" i="1"/>
  <c r="F23" i="1" s="1"/>
  <c r="G23" i="1" s="1"/>
  <c r="I23" i="1" s="1"/>
  <c r="E25" i="1"/>
  <c r="F25" i="1" s="1"/>
  <c r="G25" i="1" s="1"/>
  <c r="I25" i="1" s="1"/>
  <c r="E26" i="1"/>
  <c r="F26" i="1" s="1"/>
  <c r="G26" i="1" s="1"/>
  <c r="J26" i="1" s="1"/>
  <c r="C12" i="1"/>
  <c r="C11" i="1"/>
  <c r="O21" i="1" l="1"/>
  <c r="C16" i="1"/>
  <c r="D18" i="1" s="1"/>
  <c r="O24" i="1"/>
  <c r="O25" i="1"/>
  <c r="O23" i="1"/>
  <c r="C15" i="1"/>
  <c r="O22" i="1"/>
  <c r="O26" i="1"/>
  <c r="F16" i="1"/>
  <c r="C18" i="1" l="1"/>
  <c r="F17" i="1"/>
  <c r="F18" i="1" s="1"/>
  <c r="F19" i="1" l="1"/>
</calcChain>
</file>

<file path=xl/sharedStrings.xml><?xml version="1.0" encoding="utf-8"?>
<sst xmlns="http://schemas.openxmlformats.org/spreadsheetml/2006/main" count="58" uniqueCount="51">
  <si>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</si>
  <si>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</si>
  <si>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</si>
  <si>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</si>
  <si>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</si>
  <si>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</si>
  <si>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</si>
  <si>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</si>
  <si>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</si>
  <si>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</si>
  <si>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</si>
  <si>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</si>
  <si>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</si>
  <si>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</si>
  <si>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</si>
  <si>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</si>
  <si>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</si>
  <si>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</si>
  <si>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</si>
  <si>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</si>
  <si>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</si>
  <si>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</si>
  <si>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</si>
  <si>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</si>
  <si>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</si>
  <si>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</si>
  <si>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</si>
  <si>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</si>
  <si>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</si>
  <si>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</si>
  <si>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</si>
  <si>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</si>
  <si>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</si>
  <si>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</si>
  <si>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</si>
  <si>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</si>
  <si>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</si>
  <si>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</si>
  <si>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AC Cru / na</t>
  </si>
  <si>
    <t xml:space="preserve">EB/K      </t>
  </si>
  <si>
    <t>IBVS 5809</t>
  </si>
  <si>
    <t>II</t>
  </si>
  <si>
    <t>Add cycle</t>
  </si>
  <si>
    <t>Old Cycle</t>
  </si>
  <si>
    <t>CCD</t>
  </si>
  <si>
    <t>Next ToM-P</t>
  </si>
  <si>
    <t>Next ToM-S</t>
  </si>
  <si>
    <t>11.3-12.1</t>
  </si>
  <si>
    <t>VSX</t>
  </si>
  <si>
    <t>JAVSO..44 26</t>
  </si>
  <si>
    <t xml:space="preserve">Mag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</si>
</sst>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17"/>
      <name val="Arial"/>
      <family val="2"/>
    </font>
    <font>
      <sz val="10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/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 vertical="center"/>
    </xf>
    <xf numFmtId="0" fontId="15" fillId="0" borderId="8" xfId="0" applyFont="1" applyBorder="1">
      <alignment vertical="top"/>
    </xf>
    <xf numFmtId="0" fontId="12" fillId="0" borderId="9" xfId="0" applyFont="1" applyBorder="1">
      <alignment vertical="top"/>
    </xf>
    <xf numFmtId="0" fontId="8" fillId="0" borderId="9" xfId="0" applyFont="1" applyBorder="1">
      <alignment vertical="top"/>
    </xf>
    <xf numFmtId="0" fontId="16" fillId="0" borderId="9" xfId="0" applyFont="1" applyBorder="1">
      <alignment vertical="top"/>
    </xf>
    <xf numFmtId="22" fontId="16" fillId="0" borderId="9" xfId="0" applyNumberFormat="1" applyFont="1" applyBorder="1">
      <alignment vertical="top"/>
    </xf>
    <xf numFmtId="0" fontId="10" fillId="0" borderId="10" xfId="0" applyFont="1" applyBorder="1">
      <alignment vertical="top"/>
    </xf>
    <xf numFmtId="22" fontId="17" fillId="0" borderId="11" xfId="0" applyNumberFormat="1" applyFont="1" applyBorder="1" applyAlignment="1"/>
    <xf numFmtId="0" fontId="10" fillId="0" borderId="0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Cru - O-C Diagr.</a:t>
            </a:r>
          </a:p>
        </c:rich>
      </c:tx>
      <c:layout>
        <c:manualLayout>
          <c:xMode val="edge"/>
          <c:yMode val="edge"/>
          <c:x val="0.38646616541353385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1">
                  <c:v>0.21042069999384694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1-475F-8541-9BD8135B8B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2">
                  <c:v>0.22307849999924656</c:v>
                </c:pt>
                <c:pt idx="3">
                  <c:v>0.21608080000441987</c:v>
                </c:pt>
                <c:pt idx="4">
                  <c:v>0.21743599999899743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D1-475F-8541-9BD8135B8B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0">
                  <c:v>0</c:v>
                </c:pt>
                <c:pt idx="5">
                  <c:v>-0.20493529999657767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D1-475F-8541-9BD8135B8B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D1-475F-8541-9BD8135B8B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D1-475F-8541-9BD8135B8B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D1-475F-8541-9BD8135B8B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D1-475F-8541-9BD8135B8B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30504.5</c:v>
                </c:pt>
                <c:pt idx="2">
                  <c:v>31647.5</c:v>
                </c:pt>
                <c:pt idx="3">
                  <c:v>31648</c:v>
                </c:pt>
                <c:pt idx="4">
                  <c:v>31660</c:v>
                </c:pt>
                <c:pt idx="5">
                  <c:v>35644.5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4.5748940752338652E-2</c:v>
                </c:pt>
                <c:pt idx="1">
                  <c:v>0.11913701702624581</c:v>
                </c:pt>
                <c:pt idx="2">
                  <c:v>0.1218868595472206</c:v>
                </c:pt>
                <c:pt idx="3">
                  <c:v>0.12188806245296031</c:v>
                </c:pt>
                <c:pt idx="4">
                  <c:v>0.12191693219071333</c:v>
                </c:pt>
                <c:pt idx="5">
                  <c:v>0.13150288803045446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D1-475F-8541-9BD8135B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421240"/>
        <c:axId val="1"/>
      </c:scatterChart>
      <c:valAx>
        <c:axId val="48142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42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74130865218"/>
          <c:w val="0.66766917293233086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18</xdr:col>
      <xdr:colOff>238125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3DB19B1-41E3-4AA3-81E1-2E9BAE455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22</v>
      </c>
      <c r="B2" t="s">
        <v>39</v>
      </c>
      <c r="C2" s="3"/>
    </row>
    <row r="3" spans="1:6" ht="13.5" thickBot="1" x14ac:dyDescent="0.25">
      <c r="C3" s="26" t="s">
        <v>35</v>
      </c>
    </row>
    <row r="4" spans="1:6" ht="14.25" thickTop="1" thickBot="1" x14ac:dyDescent="0.25">
      <c r="A4" s="5" t="s">
        <v>37</v>
      </c>
      <c r="C4" s="8">
        <v>52500.771999999997</v>
      </c>
      <c r="D4" s="9">
        <v>0.90420219999999996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0</v>
      </c>
    </row>
    <row r="7" spans="1:6" x14ac:dyDescent="0.2">
      <c r="A7" t="s">
        <v>1</v>
      </c>
      <c r="C7">
        <v>24918.532999999999</v>
      </c>
      <c r="D7" s="29" t="s">
        <v>48</v>
      </c>
    </row>
    <row r="8" spans="1:6" x14ac:dyDescent="0.2">
      <c r="A8" t="s">
        <v>2</v>
      </c>
      <c r="C8">
        <v>0.90419539999999998</v>
      </c>
      <c r="D8" s="29" t="s">
        <v>48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1">
        <f ca="1">INTERCEPT(INDIRECT($D$9):G974,INDIRECT($C$9):F974)</f>
        <v>4.5748940752338652E-2</v>
      </c>
      <c r="D11" s="3"/>
      <c r="E11" s="12"/>
    </row>
    <row r="12" spans="1:6" x14ac:dyDescent="0.2">
      <c r="A12" s="12" t="s">
        <v>15</v>
      </c>
      <c r="B12" s="12"/>
      <c r="C12" s="21">
        <f ca="1">SLOPE(INDIRECT($D$9):G974,INDIRECT($C$9):F974)</f>
        <v>2.4058114794180253E-6</v>
      </c>
      <c r="D12" s="3"/>
      <c r="E12" s="12"/>
    </row>
    <row r="13" spans="1:6" x14ac:dyDescent="0.2">
      <c r="A13" s="12" t="s">
        <v>17</v>
      </c>
      <c r="B13" s="12"/>
      <c r="C13" s="3" t="s">
        <v>12</v>
      </c>
      <c r="D13" s="3"/>
      <c r="E13" s="37" t="s">
        <v>50</v>
      </c>
      <c r="F13" s="38" t="s">
        <v>47</v>
      </c>
    </row>
    <row r="14" spans="1:6" x14ac:dyDescent="0.2">
      <c r="A14" s="12"/>
      <c r="B14" s="12"/>
      <c r="C14" s="12"/>
      <c r="D14" s="12"/>
      <c r="E14" s="39" t="s">
        <v>42</v>
      </c>
      <c r="F14" s="40">
        <v>1</v>
      </c>
    </row>
    <row r="15" spans="1:6" x14ac:dyDescent="0.2">
      <c r="A15" s="14" t="s">
        <v>16</v>
      </c>
      <c r="B15" s="12"/>
      <c r="C15" s="15">
        <f ca="1">(C7+C11)+(C8+C12)*INT(MAX(F21:F3515))</f>
        <v>57147.805339285122</v>
      </c>
      <c r="E15" s="39" t="s">
        <v>31</v>
      </c>
      <c r="F15" s="41">
        <f ca="1">NOW()+15018.5+$C$5/24</f>
        <v>60518.780323379629</v>
      </c>
    </row>
    <row r="16" spans="1:6" x14ac:dyDescent="0.2">
      <c r="A16" s="17" t="s">
        <v>3</v>
      </c>
      <c r="B16" s="12"/>
      <c r="C16" s="18">
        <f ca="1">+C8+C12</f>
        <v>0.90419780581147935</v>
      </c>
      <c r="E16" s="39" t="s">
        <v>43</v>
      </c>
      <c r="F16" s="41">
        <f ca="1">ROUND(2*(F15-$C$7)/$C$8,0)/2+F14</f>
        <v>39373.5</v>
      </c>
    </row>
    <row r="17" spans="1:17" ht="13.5" thickBot="1" x14ac:dyDescent="0.25">
      <c r="A17" s="16" t="s">
        <v>28</v>
      </c>
      <c r="B17" s="12"/>
      <c r="C17" s="12">
        <f>COUNT(C21:C2173)</f>
        <v>6</v>
      </c>
      <c r="E17" s="39" t="s">
        <v>32</v>
      </c>
      <c r="F17" s="42">
        <f ca="1">ROUND(2*(F15-$C$15)/$C$16,0)/2+F14</f>
        <v>3729</v>
      </c>
    </row>
    <row r="18" spans="1:17" ht="14.25" thickTop="1" thickBot="1" x14ac:dyDescent="0.25">
      <c r="A18" s="17" t="s">
        <v>4</v>
      </c>
      <c r="B18" s="12"/>
      <c r="C18" s="19">
        <f ca="1">+C15</f>
        <v>57147.805339285122</v>
      </c>
      <c r="D18" s="20">
        <f ca="1">+C16</f>
        <v>0.90419780581147935</v>
      </c>
      <c r="E18" s="46" t="s">
        <v>45</v>
      </c>
      <c r="F18" s="43">
        <f ca="1">+$C$15+$C$16*$F$17-15018.5-$C$5/24</f>
        <v>45501.454790489464</v>
      </c>
    </row>
    <row r="19" spans="1:17" ht="13.5" thickTop="1" x14ac:dyDescent="0.2">
      <c r="E19" s="44" t="s">
        <v>46</v>
      </c>
      <c r="F19" s="45">
        <f ca="1">+($C$15+$C$16*$F$17)-($C$16/2)-15018.5-$C$5/24</f>
        <v>45501.00269158656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36</v>
      </c>
      <c r="I20" s="7" t="s">
        <v>27</v>
      </c>
      <c r="J20" s="7" t="s">
        <v>44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29" t="str">
        <f>$D$7</f>
        <v>VSX</v>
      </c>
      <c r="B21" s="29"/>
      <c r="C21" s="36">
        <f>$C$7</f>
        <v>24918.532999999999</v>
      </c>
      <c r="D21" s="36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J21">
        <f>+G21</f>
        <v>0</v>
      </c>
      <c r="O21">
        <f t="shared" ref="O21:O26" ca="1" si="3">+C$11+C$12*$F21</f>
        <v>4.5748940752338652E-2</v>
      </c>
      <c r="Q21" s="2">
        <f t="shared" ref="Q21:Q26" si="4">+C21-15018.5</f>
        <v>9900.0329999999994</v>
      </c>
    </row>
    <row r="22" spans="1:17" x14ac:dyDescent="0.2">
      <c r="A22" s="28" t="s">
        <v>36</v>
      </c>
      <c r="B22" s="27" t="s">
        <v>34</v>
      </c>
      <c r="C22" s="28">
        <v>52500.771999999997</v>
      </c>
      <c r="D22" s="30"/>
      <c r="E22">
        <f t="shared" si="0"/>
        <v>30504.732715959402</v>
      </c>
      <c r="F22">
        <f t="shared" si="1"/>
        <v>30504.5</v>
      </c>
      <c r="G22">
        <f t="shared" si="2"/>
        <v>0.21042069999384694</v>
      </c>
      <c r="H22">
        <f>+G22</f>
        <v>0.21042069999384694</v>
      </c>
      <c r="O22">
        <f t="shared" ca="1" si="3"/>
        <v>0.11913701702624581</v>
      </c>
      <c r="Q22" s="2">
        <f t="shared" si="4"/>
        <v>37482.271999999997</v>
      </c>
    </row>
    <row r="23" spans="1:17" x14ac:dyDescent="0.2">
      <c r="A23" s="31" t="s">
        <v>40</v>
      </c>
      <c r="B23" s="32" t="s">
        <v>34</v>
      </c>
      <c r="C23" s="31">
        <v>53534.28</v>
      </c>
      <c r="D23" s="31">
        <v>4.0000000000000002E-4</v>
      </c>
      <c r="E23">
        <f t="shared" si="0"/>
        <v>31647.746714924673</v>
      </c>
      <c r="F23">
        <f t="shared" si="1"/>
        <v>31647.5</v>
      </c>
      <c r="G23">
        <f t="shared" si="2"/>
        <v>0.22307849999924656</v>
      </c>
      <c r="I23">
        <f>+G23</f>
        <v>0.22307849999924656</v>
      </c>
      <c r="O23">
        <f t="shared" ca="1" si="3"/>
        <v>0.1218868595472206</v>
      </c>
      <c r="Q23" s="2">
        <f t="shared" si="4"/>
        <v>38515.78</v>
      </c>
    </row>
    <row r="24" spans="1:17" x14ac:dyDescent="0.2">
      <c r="A24" s="31" t="s">
        <v>40</v>
      </c>
      <c r="B24" s="32" t="s">
        <v>41</v>
      </c>
      <c r="C24" s="31">
        <v>53534.725100000003</v>
      </c>
      <c r="D24" s="31">
        <v>4.0000000000000002E-4</v>
      </c>
      <c r="E24">
        <f t="shared" si="0"/>
        <v>31648.238975778913</v>
      </c>
      <c r="F24">
        <f t="shared" si="1"/>
        <v>31648</v>
      </c>
      <c r="G24">
        <f t="shared" si="2"/>
        <v>0.21608080000441987</v>
      </c>
      <c r="I24">
        <f>+G24</f>
        <v>0.21608080000441987</v>
      </c>
      <c r="O24">
        <f t="shared" ca="1" si="3"/>
        <v>0.12188806245296031</v>
      </c>
      <c r="Q24" s="2">
        <f t="shared" si="4"/>
        <v>38516.225100000003</v>
      </c>
    </row>
    <row r="25" spans="1:17" x14ac:dyDescent="0.2">
      <c r="A25" s="31" t="s">
        <v>40</v>
      </c>
      <c r="B25" s="32" t="s">
        <v>41</v>
      </c>
      <c r="C25" s="31">
        <v>53545.576800000003</v>
      </c>
      <c r="D25" s="31">
        <v>5.9999999999999995E-4</v>
      </c>
      <c r="E25">
        <f t="shared" si="0"/>
        <v>31660.240474569993</v>
      </c>
      <c r="F25">
        <f t="shared" si="1"/>
        <v>31660</v>
      </c>
      <c r="G25">
        <f t="shared" si="2"/>
        <v>0.21743599999899743</v>
      </c>
      <c r="I25">
        <f>+G25</f>
        <v>0.21743599999899743</v>
      </c>
      <c r="O25">
        <f t="shared" ca="1" si="3"/>
        <v>0.12191693219071333</v>
      </c>
      <c r="Q25" s="2">
        <f t="shared" si="4"/>
        <v>38527.076800000003</v>
      </c>
    </row>
    <row r="26" spans="1:17" x14ac:dyDescent="0.2">
      <c r="A26" s="33" t="s">
        <v>49</v>
      </c>
      <c r="B26" s="34" t="s">
        <v>41</v>
      </c>
      <c r="C26" s="35">
        <v>57147.921000000002</v>
      </c>
      <c r="D26" s="35">
        <v>2.0000000000000001E-4</v>
      </c>
      <c r="E26">
        <f t="shared" si="0"/>
        <v>35644.273350649652</v>
      </c>
      <c r="F26">
        <f t="shared" si="1"/>
        <v>35644.5</v>
      </c>
      <c r="G26">
        <f t="shared" si="2"/>
        <v>-0.20493529999657767</v>
      </c>
      <c r="J26">
        <f>+G26</f>
        <v>-0.20493529999657767</v>
      </c>
      <c r="O26">
        <f t="shared" ca="1" si="3"/>
        <v>0.13150288803045446</v>
      </c>
      <c r="Q26" s="2">
        <f t="shared" si="4"/>
        <v>42129.421000000002</v>
      </c>
    </row>
    <row r="27" spans="1:17" x14ac:dyDescent="0.2">
      <c r="A27" s="29"/>
      <c r="B27" s="29"/>
      <c r="C27" s="36"/>
      <c r="D27" s="36"/>
    </row>
    <row r="28" spans="1:17" x14ac:dyDescent="0.2">
      <c r="A28" s="29"/>
      <c r="B28" s="29"/>
      <c r="C28" s="36"/>
      <c r="D28" s="36"/>
    </row>
    <row r="29" spans="1:17" x14ac:dyDescent="0.2">
      <c r="A29" s="29"/>
      <c r="B29" s="29"/>
      <c r="C29" s="36"/>
      <c r="D29" s="36"/>
    </row>
    <row r="30" spans="1:17" x14ac:dyDescent="0.2">
      <c r="A30" s="29"/>
      <c r="B30" s="29"/>
      <c r="C30" s="36"/>
      <c r="D30" s="36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sortState xmlns:xlrd2="http://schemas.microsoft.com/office/spreadsheetml/2017/richdata2" ref="A21:R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2024-07-27T06:43:39Z</dcterms:modified>
</cp:coreProperties>
</file>