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EBBF053-0861-4BCA-B4D7-41BB53750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A21" i="1"/>
  <c r="F14" i="1"/>
  <c r="F11" i="1"/>
  <c r="Q23" i="1"/>
  <c r="E22" i="1"/>
  <c r="F22" i="1" s="1"/>
  <c r="G22" i="1" s="1"/>
  <c r="J22" i="1" s="1"/>
  <c r="G11" i="1"/>
  <c r="Q22" i="1"/>
  <c r="C17" i="1"/>
  <c r="E23" i="1"/>
  <c r="F23" i="1" s="1"/>
  <c r="G23" i="1" s="1"/>
  <c r="I23" i="1" s="1"/>
  <c r="C12" i="1"/>
  <c r="F15" i="1" l="1"/>
  <c r="C16" i="1"/>
  <c r="D18" i="1" s="1"/>
  <c r="C11" i="1"/>
  <c r="O21" i="1" l="1"/>
  <c r="O23" i="1"/>
  <c r="C15" i="1"/>
  <c r="O22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<sst xmlns="http://schemas.openxmlformats.org/spreadsheetml/2006/main" count="51" uniqueCount="50">
  <si>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</si>
  <si>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</si>
  <si>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</si>
  <si>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</si>
  <si>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</si>
  <si>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</si>
  <si>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</si>
  <si>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</si>
  <si>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</si>
  <si>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</si>
  <si>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</si>
  <si>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</si>
  <si>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</si>
  <si>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</si>
  <si>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</si>
  <si>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</si>
  <si>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</si>
  <si>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</si>
  <si>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</si>
  <si>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</si>
  <si>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</si>
  <si>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</si>
  <si>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</si>
  <si>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</si>
  <si>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</si>
  <si>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</si>
  <si>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</si>
  <si>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</si>
  <si>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</si>
  <si>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</si>
  <si>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</si>
  <si>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</si>
  <si>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</si>
  <si>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</si>
  <si>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</si>
  <si>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</si>
  <si>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</si>
  <si>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</si>
  <si>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AN Cru / GSC 8659-0869               </t>
  </si>
  <si>
    <t xml:space="preserve">EA/SD     </t>
  </si>
  <si>
    <t>IBVS 5809</t>
  </si>
  <si>
    <t>CCD</t>
  </si>
  <si>
    <t>Add cycle</t>
  </si>
  <si>
    <t>Old Cycle</t>
  </si>
  <si>
    <t>Next ToM-P</t>
  </si>
  <si>
    <t>Next ToM-S</t>
  </si>
  <si>
    <t xml:space="preserve">Mag </t>
  </si>
  <si>
    <t>10.6-12.3</t>
  </si>
  <si>
    <t>VSX</t>
  </si>
  <si>
    <t>pg?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</si>
</sst>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6" fillId="0" borderId="0" xfId="0" applyFont="1" applyAlignment="1"/>
    <xf numFmtId="0" fontId="15" fillId="0" borderId="0" xfId="0" applyFont="1" applyAlignment="1">
      <alignment horizontal="left" wrapText="1"/>
    </xf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top"/>
    </xf>
    <xf numFmtId="0" fontId="18" fillId="0" borderId="9" xfId="0" applyFont="1" applyBorder="1" applyAlignment="1"/>
    <xf numFmtId="0" fontId="19" fillId="0" borderId="9" xfId="0" applyFont="1" applyBorder="1" applyAlignment="1">
      <alignment horizontal="right"/>
    </xf>
    <xf numFmtId="22" fontId="17" fillId="0" borderId="8" xfId="0" applyNumberFormat="1" applyFont="1" applyBorder="1" applyAlignment="1">
      <alignment horizontal="right" vertical="top"/>
    </xf>
    <xf numFmtId="22" fontId="19" fillId="0" borderId="9" xfId="0" applyNumberFormat="1" applyFont="1" applyBorder="1" applyAlignment="1">
      <alignment horizontal="right"/>
    </xf>
    <xf numFmtId="22" fontId="19" fillId="0" borderId="10" xfId="0" applyNumberFormat="1" applyFont="1" applyBorder="1" applyAlignment="1">
      <alignment horizontal="right"/>
    </xf>
    <xf numFmtId="0" fontId="17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8.0000000000000004E-4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5550.5</c:v>
                </c:pt>
                <c:pt idx="2">
                  <c:v>5872.5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5C-4C73-BB5D-F72787E445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5550.5</c:v>
                </c:pt>
                <c:pt idx="2">
                  <c:v>5872.5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2">
                  <c:v>-0.66722500000469154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5C-4C73-BB5D-F72787E445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5550.5</c:v>
                </c:pt>
                <c:pt idx="2">
                  <c:v>5872.5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">
                  <c:v>-0.71718500000861241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5C-4C73-BB5D-F72787E445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5550.5</c:v>
                </c:pt>
                <c:pt idx="2">
                  <c:v>5872.5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5C-4C73-BB5D-F72787E445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5550.5</c:v>
                </c:pt>
                <c:pt idx="2">
                  <c:v>5872.5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5C-4C73-BB5D-F72787E445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5550.5</c:v>
                </c:pt>
                <c:pt idx="2">
                  <c:v>5872.5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5C-4C73-BB5D-F72787E445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5550.5</c:v>
                </c:pt>
                <c:pt idx="2">
                  <c:v>5872.5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5C-4C73-BB5D-F72787E445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5550.5</c:v>
                </c:pt>
                <c:pt idx="2">
                  <c:v>5872.5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-2.5024036343731515E-3</c:v>
                </c:pt>
                <c:pt idx="1">
                  <c:v>-0.6715472194407357</c:v>
                </c:pt>
                <c:pt idx="2">
                  <c:v>-0.7103603769381952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5C-4C73-BB5D-F72787E44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61624"/>
        <c:axId val="1"/>
      </c:scatterChart>
      <c:valAx>
        <c:axId val="486361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61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571500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F6EAE8-08EA-7071-3899-E41BB31BC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57031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22</v>
      </c>
      <c r="B2" t="s">
        <v>39</v>
      </c>
      <c r="C2" s="3"/>
    </row>
    <row r="3" spans="1:7" ht="13.5" thickBot="1" x14ac:dyDescent="0.25"/>
    <row r="4" spans="1:7" ht="14.25" thickTop="1" thickBot="1" x14ac:dyDescent="0.25">
      <c r="A4" s="5" t="s">
        <v>37</v>
      </c>
      <c r="C4" s="8">
        <v>52500.88</v>
      </c>
      <c r="D4" s="9">
        <v>3.2575409999999998</v>
      </c>
    </row>
    <row r="5" spans="1:7" x14ac:dyDescent="0.2">
      <c r="C5" s="27" t="s">
        <v>35</v>
      </c>
    </row>
    <row r="6" spans="1:7" x14ac:dyDescent="0.2">
      <c r="A6" s="5" t="s">
        <v>0</v>
      </c>
    </row>
    <row r="7" spans="1:7" x14ac:dyDescent="0.2">
      <c r="A7" t="s">
        <v>1</v>
      </c>
      <c r="C7">
        <v>34421.565000000002</v>
      </c>
      <c r="D7" s="31" t="s">
        <v>48</v>
      </c>
    </row>
    <row r="8" spans="1:7" x14ac:dyDescent="0.2">
      <c r="A8" t="s">
        <v>2</v>
      </c>
      <c r="C8">
        <v>3.2573699999999999</v>
      </c>
      <c r="D8" s="31" t="s">
        <v>48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1">
        <f ca="1">INTERCEPT(INDIRECT($G$11):G975,INDIRECT($F$11):F975)</f>
        <v>-2.5024036343731515E-3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15</v>
      </c>
      <c r="B12" s="12"/>
      <c r="C12" s="21">
        <f ca="1">SLOPE(INDIRECT($G$11):G975,INDIRECT($F$11):F975)</f>
        <v>-1.2053775620329025E-4</v>
      </c>
      <c r="D12" s="3"/>
      <c r="E12" s="33" t="s">
        <v>46</v>
      </c>
      <c r="F12" s="34" t="s">
        <v>47</v>
      </c>
    </row>
    <row r="13" spans="1:7" x14ac:dyDescent="0.2">
      <c r="A13" s="12" t="s">
        <v>17</v>
      </c>
      <c r="B13" s="12"/>
      <c r="C13" s="3" t="s">
        <v>12</v>
      </c>
      <c r="D13" s="3"/>
      <c r="E13" s="35" t="s">
        <v>42</v>
      </c>
      <c r="F13" s="36">
        <v>1</v>
      </c>
    </row>
    <row r="14" spans="1:7" x14ac:dyDescent="0.2">
      <c r="A14" s="12"/>
      <c r="B14" s="12"/>
      <c r="C14" s="12"/>
      <c r="D14" s="12"/>
      <c r="E14" s="35" t="s">
        <v>31</v>
      </c>
      <c r="F14" s="37">
        <f ca="1">NOW()+15018.5+$C$9/24</f>
        <v>60518.829815046294</v>
      </c>
    </row>
    <row r="15" spans="1:7" x14ac:dyDescent="0.2">
      <c r="A15" s="14" t="s">
        <v>16</v>
      </c>
      <c r="B15" s="12"/>
      <c r="C15" s="15">
        <f ca="1">(C7+C11)+(C8+C12)*INT(MAX(F21:F3516))</f>
        <v>53548.131339891937</v>
      </c>
      <c r="D15" s="16"/>
      <c r="E15" s="35" t="s">
        <v>43</v>
      </c>
      <c r="F15" s="37">
        <f ca="1">ROUND(2*($F$14-$C$7)/$C$8,0)/2+$F$13</f>
        <v>8013</v>
      </c>
    </row>
    <row r="16" spans="1:7" x14ac:dyDescent="0.2">
      <c r="A16" s="17" t="s">
        <v>3</v>
      </c>
      <c r="B16" s="12"/>
      <c r="C16" s="18">
        <f ca="1">+C8+C12</f>
        <v>3.2572494622437964</v>
      </c>
      <c r="D16" s="16"/>
      <c r="E16" s="35" t="s">
        <v>32</v>
      </c>
      <c r="F16" s="37">
        <f ca="1">ROUND(2*($F$14-$C$15)/$C$16,0)/2+$F$13</f>
        <v>2141</v>
      </c>
    </row>
    <row r="17" spans="1:17" ht="13.5" thickBot="1" x14ac:dyDescent="0.25">
      <c r="A17" s="16" t="s">
        <v>28</v>
      </c>
      <c r="B17" s="12"/>
      <c r="C17" s="12">
        <f>COUNT(C21:C2174)</f>
        <v>3</v>
      </c>
      <c r="D17" s="16"/>
      <c r="E17" s="38" t="s">
        <v>44</v>
      </c>
      <c r="F17" s="39">
        <f ca="1">+$C$15+$C$16*$F$16-15018.5-$C$9/24</f>
        <v>45503.798271889238</v>
      </c>
    </row>
    <row r="18" spans="1:17" ht="14.25" thickTop="1" thickBot="1" x14ac:dyDescent="0.25">
      <c r="A18" s="17" t="s">
        <v>4</v>
      </c>
      <c r="B18" s="12"/>
      <c r="C18" s="19">
        <f ca="1">+C15</f>
        <v>53548.131339891937</v>
      </c>
      <c r="D18" s="20">
        <f ca="1">+C16</f>
        <v>3.2572494622437964</v>
      </c>
      <c r="E18" s="41" t="s">
        <v>45</v>
      </c>
      <c r="F18" s="40">
        <f ca="1">+($C$15+$C$16*$F$16)-($C$16/2)-15018.5-$C$9/24</f>
        <v>45502.169647158116</v>
      </c>
    </row>
    <row r="19" spans="1:17" ht="13.5" thickTop="1" x14ac:dyDescent="0.2">
      <c r="A19" s="24" t="s">
        <v>33</v>
      </c>
      <c r="E19" s="25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49</v>
      </c>
      <c r="I20" s="7" t="s">
        <v>27</v>
      </c>
      <c r="J20" s="7" t="s">
        <v>41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t="str">
        <f>$D$7</f>
        <v>VSX</v>
      </c>
      <c r="C21" s="10">
        <f>$C$7</f>
        <v>34421.565000000002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-2.5024036343731515E-3</v>
      </c>
      <c r="Q21" s="2">
        <f>+C21-15018.5</f>
        <v>19403.065000000002</v>
      </c>
    </row>
    <row r="22" spans="1:17" x14ac:dyDescent="0.2">
      <c r="A22" s="29" t="s">
        <v>36</v>
      </c>
      <c r="B22" s="28" t="s">
        <v>34</v>
      </c>
      <c r="C22" s="29">
        <v>52500.88</v>
      </c>
      <c r="D22" s="26"/>
      <c r="E22">
        <f>+(C22-C$7)/C$8</f>
        <v>5550.2798269769773</v>
      </c>
      <c r="F22">
        <f>ROUND(2*E22,0)/2</f>
        <v>5550.5</v>
      </c>
      <c r="G22">
        <f>+C22-(C$7+F22*C$8)</f>
        <v>-0.71718500000861241</v>
      </c>
      <c r="J22">
        <f>+G22</f>
        <v>-0.71718500000861241</v>
      </c>
      <c r="O22">
        <f ca="1">+C$11+C$12*$F22</f>
        <v>-0.6715472194407357</v>
      </c>
      <c r="Q22" s="2">
        <f>+C22-15018.5</f>
        <v>37482.379999999997</v>
      </c>
    </row>
    <row r="23" spans="1:17" x14ac:dyDescent="0.2">
      <c r="A23" s="32" t="s">
        <v>40</v>
      </c>
      <c r="B23" s="30"/>
      <c r="C23" s="32">
        <v>53549.803099999997</v>
      </c>
      <c r="D23" s="32">
        <v>8.0000000000000004E-4</v>
      </c>
      <c r="E23">
        <f>+(C23-C$7)/C$8</f>
        <v>5872.2951645038775</v>
      </c>
      <c r="F23">
        <f>ROUND(2*E23,0)/2</f>
        <v>5872.5</v>
      </c>
      <c r="G23">
        <f>+C23-(C$7+F23*C$8)</f>
        <v>-0.66722500000469154</v>
      </c>
      <c r="I23">
        <f>+G23</f>
        <v>-0.66722500000469154</v>
      </c>
      <c r="O23">
        <f ca="1">+C$11+C$12*$F23</f>
        <v>-0.7103603769381952</v>
      </c>
      <c r="Q23" s="2">
        <f>+C23-15018.5</f>
        <v>38531.303099999997</v>
      </c>
    </row>
    <row r="24" spans="1:17" x14ac:dyDescent="0.2">
      <c r="C24" s="10"/>
      <c r="D24" s="10"/>
      <c r="Q24" s="2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R24">
    <sortCondition ref="C21:C2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2024-07-27T07:54:56Z</dcterms:modified>
</cp:coreProperties>
</file>