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53424FB-6B6B-4614-8B47-CBC2BE8D43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F11" i="1"/>
  <c r="Q22" i="1"/>
  <c r="C21" i="1"/>
  <c r="E21" i="1"/>
  <c r="F21" i="1"/>
  <c r="G21" i="1"/>
  <c r="H21" i="1"/>
  <c r="G11" i="1"/>
  <c r="F14" i="1"/>
  <c r="F15" i="1" s="1"/>
  <c r="C17" i="1"/>
  <c r="Q21" i="1"/>
  <c r="C12" i="1"/>
  <c r="C16" i="1" l="1"/>
  <c r="D18" i="1" s="1"/>
  <c r="C11" i="1"/>
  <c r="O22" i="1" l="1"/>
  <c r="O21" i="1"/>
  <c r="C1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<sst xmlns="http://schemas.openxmlformats.org/spreadsheetml/2006/main" count="54" uniqueCount="49">
  <si>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</si>
  <si>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</si>
  <si>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</si>
  <si>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</si>
  <si>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</si>
  <si>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</si>
  <si>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</si>
  <si>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</si>
  <si>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</si>
  <si>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</si>
  <si>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</si>
  <si>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</si>
  <si>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</si>
  <si>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</si>
  <si>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</si>
  <si>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</si>
  <si>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</si>
  <si>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</si>
  <si>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</si>
  <si>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</si>
  <si>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</si>
  <si>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</si>
  <si>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</si>
  <si>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</si>
  <si>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</si>
  <si>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</si>
  <si>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</si>
  <si>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</si>
  <si>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</si>
  <si>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</si>
  <si>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</si>
  <si>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</si>
  <si>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</si>
  <si>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</si>
  <si>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</si>
  <si>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</si>
  <si>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</si>
  <si>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</si>
  <si>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</si>
  <si>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</si>
  <si>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DP Cru / GSC 8992-0286</t>
  </si>
  <si>
    <t>EA</t>
  </si>
  <si>
    <t>OEJV 0130</t>
  </si>
  <si>
    <t>I</t>
  </si>
  <si>
    <t>CCD</t>
  </si>
  <si>
    <t xml:space="preserve">Mag </t>
  </si>
  <si>
    <t>9.60-9.94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</si>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</sst>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6" fillId="0" borderId="7" xfId="0" applyFont="1" applyBorder="1" applyAlignment="1">
      <alignment horizontal="right" vertical="top"/>
    </xf>
    <xf numFmtId="0" fontId="11" fillId="0" borderId="8" xfId="0" applyFont="1" applyBorder="1">
      <alignment vertical="top"/>
    </xf>
    <xf numFmtId="0" fontId="8" fillId="0" borderId="8" xfId="0" applyFont="1" applyBorder="1">
      <alignment vertical="top"/>
    </xf>
    <xf numFmtId="0" fontId="7" fillId="0" borderId="8" xfId="0" applyFont="1" applyBorder="1" applyAlignment="1"/>
    <xf numFmtId="22" fontId="7" fillId="0" borderId="8" xfId="0" applyNumberFormat="1" applyFont="1" applyBorder="1">
      <alignment vertical="top"/>
    </xf>
    <xf numFmtId="22" fontId="17" fillId="0" borderId="9" xfId="0" applyNumberFormat="1" applyFont="1" applyBorder="1" applyAlignment="1"/>
    <xf numFmtId="0" fontId="16" fillId="0" borderId="10" xfId="0" applyFont="1" applyBorder="1" applyAlignment="1">
      <alignment horizontal="right"/>
    </xf>
    <xf numFmtId="0" fontId="15" fillId="2" borderId="5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DP Cru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3653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07-4285-98CF-95B7F3F4843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3653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-4.3364999997720588E-2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07-4285-98CF-95B7F3F4843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3653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07-4285-98CF-95B7F3F4843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3653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07-4285-98CF-95B7F3F4843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3653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07-4285-98CF-95B7F3F4843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3653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907-4285-98CF-95B7F3F4843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3653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07-4285-98CF-95B7F3F4843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3653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-4.3364999997720588E-2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07-4285-98CF-95B7F3F4843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3653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907-4285-98CF-95B7F3F48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817608"/>
        <c:axId val="1"/>
      </c:scatterChart>
      <c:valAx>
        <c:axId val="558817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817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9525</xdr:rowOff>
    </xdr:from>
    <xdr:to>
      <xdr:col>17</xdr:col>
      <xdr:colOff>219075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56F6E68-9461-4109-2E50-244E93E5C7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5" sqref="F4: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23</v>
      </c>
      <c r="B2" t="s">
        <v>41</v>
      </c>
      <c r="C2" s="3"/>
    </row>
    <row r="3" spans="1:7" ht="13.5" thickBot="1" x14ac:dyDescent="0.25"/>
    <row r="4" spans="1:7" ht="14.25" thickTop="1" thickBot="1" x14ac:dyDescent="0.25">
      <c r="A4" s="5" t="s">
        <v>0</v>
      </c>
      <c r="C4" s="25" t="s">
        <v>38</v>
      </c>
      <c r="D4" s="26" t="s">
        <v>38</v>
      </c>
    </row>
    <row r="6" spans="1:7" x14ac:dyDescent="0.2">
      <c r="A6" s="5" t="s">
        <v>1</v>
      </c>
    </row>
    <row r="7" spans="1:7" x14ac:dyDescent="0.2">
      <c r="A7" t="s">
        <v>2</v>
      </c>
      <c r="C7" s="30">
        <v>48501.576999999997</v>
      </c>
      <c r="D7" s="27" t="s">
        <v>39</v>
      </c>
    </row>
    <row r="8" spans="1:7" x14ac:dyDescent="0.2">
      <c r="A8" t="s">
        <v>3</v>
      </c>
      <c r="C8" s="30">
        <v>1.8847050000000001</v>
      </c>
      <c r="D8" s="27" t="s">
        <v>39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0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-1.1871064877558333E-5</v>
      </c>
      <c r="D12" s="3"/>
      <c r="E12" s="38" t="s">
        <v>45</v>
      </c>
      <c r="F12" s="39" t="s">
        <v>46</v>
      </c>
    </row>
    <row r="13" spans="1:7" x14ac:dyDescent="0.2">
      <c r="A13" s="10" t="s">
        <v>18</v>
      </c>
      <c r="B13" s="10"/>
      <c r="C13" s="3" t="s">
        <v>13</v>
      </c>
      <c r="E13" s="31" t="s">
        <v>35</v>
      </c>
      <c r="F13" s="32">
        <v>1</v>
      </c>
    </row>
    <row r="14" spans="1:7" x14ac:dyDescent="0.2">
      <c r="A14" s="10"/>
      <c r="B14" s="10"/>
      <c r="C14" s="10"/>
      <c r="E14" s="31" t="s">
        <v>32</v>
      </c>
      <c r="F14" s="33">
        <f ca="1">NOW()+15018.5+$C$9/24</f>
        <v>60518.824640509258</v>
      </c>
    </row>
    <row r="15" spans="1:7" x14ac:dyDescent="0.2">
      <c r="A15" s="12" t="s">
        <v>17</v>
      </c>
      <c r="B15" s="10"/>
      <c r="C15" s="13">
        <f ca="1">(C7+C11)+(C8+C12)*INT(MAX(F21:F3533))</f>
        <v>55386.360999999997</v>
      </c>
      <c r="E15" s="31" t="s">
        <v>36</v>
      </c>
      <c r="F15" s="33">
        <f ca="1">ROUND(2*(F14-$C$7)/$C$8,0)/2+F13</f>
        <v>6377</v>
      </c>
    </row>
    <row r="16" spans="1:7" x14ac:dyDescent="0.2">
      <c r="A16" s="15" t="s">
        <v>4</v>
      </c>
      <c r="B16" s="10"/>
      <c r="C16" s="16">
        <f ca="1">+C8+C12</f>
        <v>1.8846931289351225</v>
      </c>
      <c r="E16" s="31" t="s">
        <v>37</v>
      </c>
      <c r="F16" s="34">
        <f ca="1">ROUND(2*(F14-$C$15)/$C$16,0)/2+F13</f>
        <v>2724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E17" s="31" t="s">
        <v>47</v>
      </c>
      <c r="F17" s="35">
        <f ca="1">+$C$15+$C$16*$F$16-15018.5-$C$9/24</f>
        <v>45502.16091655261</v>
      </c>
    </row>
    <row r="18" spans="1:18" ht="14.25" thickTop="1" thickBot="1" x14ac:dyDescent="0.25">
      <c r="A18" s="15" t="s">
        <v>5</v>
      </c>
      <c r="B18" s="10"/>
      <c r="C18" s="17">
        <f ca="1">+C15</f>
        <v>55386.360999999997</v>
      </c>
      <c r="D18" s="18">
        <f ca="1">+C16</f>
        <v>1.8846931289351225</v>
      </c>
      <c r="E18" s="37" t="s">
        <v>48</v>
      </c>
      <c r="F18" s="36">
        <f ca="1">+($C$15+$C$16*$F$16)-($C$16/2)-15018.5-$C$9/24</f>
        <v>45501.218569988145</v>
      </c>
    </row>
    <row r="19" spans="1:18" ht="13.5" thickTop="1" x14ac:dyDescent="0.2">
      <c r="A19" s="22" t="s">
        <v>33</v>
      </c>
      <c r="E19" s="23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39</v>
      </c>
      <c r="I20" s="7" t="s">
        <v>28</v>
      </c>
      <c r="J20" s="7" t="s">
        <v>44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34</v>
      </c>
    </row>
    <row r="21" spans="1:18" x14ac:dyDescent="0.2">
      <c r="A21" t="s">
        <v>39</v>
      </c>
      <c r="C21" s="8">
        <f>C7</f>
        <v>48501.576999999997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33483.076999999997</v>
      </c>
    </row>
    <row r="22" spans="1:18" x14ac:dyDescent="0.2">
      <c r="A22" s="28" t="s">
        <v>42</v>
      </c>
      <c r="B22" s="29" t="s">
        <v>43</v>
      </c>
      <c r="C22" s="28">
        <v>55386.360999999997</v>
      </c>
      <c r="D22" s="28">
        <v>1.2E-2</v>
      </c>
      <c r="E22">
        <f>+(C22-C$7)/C$8</f>
        <v>3652.9769910940968</v>
      </c>
      <c r="F22">
        <f>ROUND(2*E22,0)/2</f>
        <v>3653</v>
      </c>
      <c r="G22">
        <f>+C22-(C$7+F22*C$8)</f>
        <v>-4.3364999997720588E-2</v>
      </c>
      <c r="I22">
        <f>+G22</f>
        <v>-4.3364999997720588E-2</v>
      </c>
      <c r="O22">
        <f ca="1">+C$11+C$12*$F22</f>
        <v>-4.3364999997720588E-2</v>
      </c>
      <c r="Q22" s="2">
        <f>+C22-15018.5</f>
        <v>40367.860999999997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2024-07-27T07:47:28Z</dcterms:modified>
</cp:coreProperties>
</file>