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D32AC70-973E-4758-BF73-605A74DEA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I27" i="1" s="1"/>
  <c r="Q27" i="1"/>
  <c r="C27" i="1"/>
  <c r="A27" i="1"/>
  <c r="E22" i="1"/>
  <c r="E23" i="1"/>
  <c r="E24" i="1"/>
  <c r="E25" i="1"/>
  <c r="E26" i="1"/>
  <c r="E28" i="1"/>
  <c r="G11" i="1"/>
  <c r="F11" i="1"/>
  <c r="Q22" i="1"/>
  <c r="Q23" i="1"/>
  <c r="Q24" i="1"/>
  <c r="Q25" i="1"/>
  <c r="Q26" i="1"/>
  <c r="Q28" i="1"/>
  <c r="E21" i="1"/>
  <c r="F21" i="1" s="1"/>
  <c r="G21" i="1" s="1"/>
  <c r="H21" i="1" s="1"/>
  <c r="H20" i="1"/>
  <c r="F14" i="1"/>
  <c r="F15" i="1" s="1"/>
  <c r="C17" i="1"/>
  <c r="Q21" i="1"/>
  <c r="F24" i="1" l="1"/>
  <c r="G24" i="1" s="1"/>
  <c r="I24" i="1" s="1"/>
  <c r="F23" i="1"/>
  <c r="G23" i="1" s="1"/>
  <c r="I23" i="1" s="1"/>
  <c r="F26" i="1"/>
  <c r="G26" i="1" s="1"/>
  <c r="I26" i="1" s="1"/>
  <c r="F28" i="1"/>
  <c r="G28" i="1" s="1"/>
  <c r="I28" i="1" s="1"/>
  <c r="F25" i="1"/>
  <c r="G25" i="1" s="1"/>
  <c r="I25" i="1" s="1"/>
  <c r="F22" i="1"/>
  <c r="G22" i="1" s="1"/>
  <c r="C12" i="1"/>
  <c r="C11" i="1"/>
  <c r="O27" i="1" l="1"/>
  <c r="S27" i="1" s="1"/>
  <c r="O21" i="1"/>
  <c r="S21" i="1" s="1"/>
  <c r="O25" i="1"/>
  <c r="S25" i="1" s="1"/>
  <c r="O28" i="1"/>
  <c r="S28" i="1" s="1"/>
  <c r="O24" i="1"/>
  <c r="S24" i="1" s="1"/>
  <c r="O23" i="1"/>
  <c r="S23" i="1" s="1"/>
  <c r="O22" i="1"/>
  <c r="S22" i="1" s="1"/>
  <c r="O26" i="1"/>
  <c r="S26" i="1" s="1"/>
  <c r="C16" i="1"/>
  <c r="D18" i="1" s="1"/>
  <c r="I22" i="1"/>
  <c r="C15" i="1"/>
  <c r="S19" i="1" l="1"/>
  <c r="C18" i="1"/>
  <c r="F16" i="1"/>
  <c r="F17" i="1" s="1"/>
  <c r="F18" i="1" l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<sst xmlns="http://schemas.openxmlformats.org/spreadsheetml/2006/main" count="67" uniqueCount="53">
  <si>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</si>
  <si>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</si>
  <si>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</si>
  <si>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</si>
  <si>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</si>
  <si>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</si>
  <si>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</si>
  <si>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</si>
  <si>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</si>
  <si>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</si>
  <si>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</si>
  <si>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</si>
  <si>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</si>
  <si>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</si>
  <si>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</si>
  <si>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</si>
  <si>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</si>
  <si>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</si>
  <si>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</si>
  <si>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</si>
  <si>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</si>
  <si>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</si>
  <si>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</si>
  <si>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</si>
  <si>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</si>
  <si>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</si>
  <si>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</si>
  <si>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</si>
  <si>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</si>
  <si>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</si>
  <si>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</si>
  <si>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</si>
  <si>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</si>
  <si>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</si>
  <si>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</si>
  <si>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</si>
  <si>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</si>
  <si>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</si>
  <si>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SZ Cru / GSC 8645-2067</t>
  </si>
  <si>
    <t>Cru_SZ.xls</t>
  </si>
  <si>
    <t>EA</t>
  </si>
  <si>
    <t>G8645-2067</t>
  </si>
  <si>
    <t>Malkov</t>
  </si>
  <si>
    <t>VSS_2013-01-28</t>
  </si>
  <si>
    <t>I</t>
  </si>
  <si>
    <t>II</t>
  </si>
  <si>
    <t>CCD</t>
  </si>
  <si>
    <t>S3</t>
  </si>
  <si>
    <t>Next ToM-P</t>
  </si>
  <si>
    <t>Next ToM-S</t>
  </si>
  <si>
    <t>VSX</t>
  </si>
  <si>
    <t xml:space="preserve">Mag </t>
  </si>
  <si>
    <t>11.43-12.37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</si>
</sst>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 applyAlignment="1"/>
    <xf numFmtId="0" fontId="0" fillId="0" borderId="0" xfId="0" applyAlignment="1">
      <alignment horizontal="right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0" xfId="0" applyFont="1" applyBorder="1" applyAlignment="1">
      <alignment horizontal="right" vertical="top"/>
    </xf>
    <xf numFmtId="0" fontId="11" fillId="0" borderId="11" xfId="0" applyFont="1" applyBorder="1">
      <alignment vertical="top"/>
    </xf>
    <xf numFmtId="0" fontId="8" fillId="0" borderId="11" xfId="0" applyFont="1" applyBorder="1">
      <alignment vertical="top"/>
    </xf>
    <xf numFmtId="0" fontId="7" fillId="0" borderId="11" xfId="0" applyFont="1" applyBorder="1" applyAlignment="1"/>
    <xf numFmtId="22" fontId="7" fillId="0" borderId="11" xfId="0" applyNumberFormat="1" applyFont="1" applyBorder="1">
      <alignment vertical="top"/>
    </xf>
    <xf numFmtId="22" fontId="18" fillId="0" borderId="12" xfId="0" applyNumberFormat="1" applyFont="1" applyBorder="1" applyAlignment="1"/>
    <xf numFmtId="0" fontId="17" fillId="0" borderId="13" xfId="0" applyFont="1" applyBorder="1" applyAlignment="1">
      <alignment horizontal="right"/>
    </xf>
    <xf numFmtId="0" fontId="16" fillId="3" borderId="8" xfId="0" applyFont="1" applyFill="1" applyBorder="1" applyAlignment="1">
      <alignment horizontal="right" vertical="center"/>
    </xf>
    <xf numFmtId="0" fontId="16" fillId="3" borderId="9" xfId="0" applyFont="1" applyFill="1" applyBorder="1" applyAlignment="1">
      <alignment horizontal="center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Cru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1.156000000264612E-2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5-47CE-9093-79A02EAD92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4.9332930000018678</c:v>
                </c:pt>
                <c:pt idx="2">
                  <c:v>4.9348220000028959</c:v>
                </c:pt>
                <c:pt idx="3">
                  <c:v>4.9353140000021085</c:v>
                </c:pt>
                <c:pt idx="4">
                  <c:v>4.9361680000074557</c:v>
                </c:pt>
                <c:pt idx="5">
                  <c:v>4.9283400000058464</c:v>
                </c:pt>
                <c:pt idx="6">
                  <c:v>4.9357799999997951</c:v>
                </c:pt>
                <c:pt idx="7">
                  <c:v>4.9158240000033402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15-47CE-9093-79A02EAD92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15-47CE-9093-79A02EAD92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15-47CE-9093-79A02EAD92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15-47CE-9093-79A02EAD92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15-47CE-9093-79A02EAD92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15-47CE-9093-79A02EAD92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-347.5</c:v>
                </c:pt>
                <c:pt idx="1">
                  <c:v>-346.5</c:v>
                </c:pt>
                <c:pt idx="2">
                  <c:v>-40.5</c:v>
                </c:pt>
                <c:pt idx="3">
                  <c:v>-6.5</c:v>
                </c:pt>
                <c:pt idx="4">
                  <c:v>-2.5</c:v>
                </c:pt>
                <c:pt idx="5">
                  <c:v>-2.5</c:v>
                </c:pt>
                <c:pt idx="6">
                  <c:v>-2</c:v>
                </c:pt>
              </c:numCache>
            </c:numRef>
          </c:xVal>
          <c:yVal>
            <c:numRef>
              <c:f>Active!$O$22:$O$999</c:f>
              <c:numCache>
                <c:formatCode>General</c:formatCode>
                <c:ptCount val="978"/>
                <c:pt idx="0">
                  <c:v>4.9343718039280517</c:v>
                </c:pt>
                <c:pt idx="1">
                  <c:v>4.9343593007357258</c:v>
                </c:pt>
                <c:pt idx="2">
                  <c:v>4.9305333238839868</c:v>
                </c:pt>
                <c:pt idx="3">
                  <c:v>4.9301082153449052</c:v>
                </c:pt>
                <c:pt idx="4">
                  <c:v>4.9300582025756015</c:v>
                </c:pt>
                <c:pt idx="5">
                  <c:v>4.9300582025756015</c:v>
                </c:pt>
                <c:pt idx="6">
                  <c:v>4.930051950979438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15-47CE-9093-79A02EAD927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15-47CE-9093-79A02EAD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432944"/>
        <c:axId val="1"/>
      </c:scatterChart>
      <c:valAx>
        <c:axId val="486432944"/>
        <c:scaling>
          <c:orientation val="minMax"/>
          <c:max val="100"/>
          <c:min val="-3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3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Cru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0676292517555"/>
          <c:y val="0.14035127795846455"/>
          <c:w val="0.8468480885887185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1.156000000264612E-2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E-4043-8460-5EA0CB8915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4.9332930000018678</c:v>
                </c:pt>
                <c:pt idx="2">
                  <c:v>4.9348220000028959</c:v>
                </c:pt>
                <c:pt idx="3">
                  <c:v>4.9353140000021085</c:v>
                </c:pt>
                <c:pt idx="4">
                  <c:v>4.9361680000074557</c:v>
                </c:pt>
                <c:pt idx="5">
                  <c:v>4.9283400000058464</c:v>
                </c:pt>
                <c:pt idx="6">
                  <c:v>4.9357799999997951</c:v>
                </c:pt>
                <c:pt idx="7">
                  <c:v>4.9158240000033402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E-4043-8460-5EA0CB8915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E-4043-8460-5EA0CB8915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E-4043-8460-5EA0CB8915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E-4043-8460-5EA0CB8915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E-4043-8460-5EA0CB8915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9.3999999999999994E-5</c:v>
                  </c:pt>
                  <c:pt idx="2">
                    <c:v>9.8999999999999994E-5</c:v>
                  </c:pt>
                  <c:pt idx="3">
                    <c:v>3.59E-4</c:v>
                  </c:pt>
                  <c:pt idx="4">
                    <c:v>1.2E-4</c:v>
                  </c:pt>
                  <c:pt idx="5">
                    <c:v>6.0000000000000002E-5</c:v>
                  </c:pt>
                  <c:pt idx="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E-4043-8460-5EA0CB8915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5.1335789156611469</c:v>
                </c:pt>
                <c:pt idx="1">
                  <c:v>4.9343718039280517</c:v>
                </c:pt>
                <c:pt idx="2">
                  <c:v>4.9343593007357258</c:v>
                </c:pt>
                <c:pt idx="3">
                  <c:v>4.9305333238839868</c:v>
                </c:pt>
                <c:pt idx="4">
                  <c:v>4.9301082153449052</c:v>
                </c:pt>
                <c:pt idx="5">
                  <c:v>4.9300582025756015</c:v>
                </c:pt>
                <c:pt idx="6">
                  <c:v>4.9300582025756015</c:v>
                </c:pt>
                <c:pt idx="7">
                  <c:v>4.930051950979438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E-4043-8460-5EA0CB8915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-16280</c:v>
                </c:pt>
                <c:pt idx="1">
                  <c:v>-347.5</c:v>
                </c:pt>
                <c:pt idx="2">
                  <c:v>-346.5</c:v>
                </c:pt>
                <c:pt idx="3">
                  <c:v>-40.5</c:v>
                </c:pt>
                <c:pt idx="4">
                  <c:v>-6.5</c:v>
                </c:pt>
                <c:pt idx="5">
                  <c:v>-2.5</c:v>
                </c:pt>
                <c:pt idx="6">
                  <c:v>-2.5</c:v>
                </c:pt>
                <c:pt idx="7">
                  <c:v>-2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AE-4043-8460-5EA0CB891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34496"/>
        <c:axId val="1"/>
      </c:scatterChart>
      <c:valAx>
        <c:axId val="397234496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234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18349845908899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47625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68F52D6-3A24-1584-B6EE-3B2605755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571500</xdr:colOff>
      <xdr:row>0</xdr:row>
      <xdr:rowOff>19050</xdr:rowOff>
    </xdr:from>
    <xdr:to>
      <xdr:col>27</xdr:col>
      <xdr:colOff>57150</xdr:colOff>
      <xdr:row>19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50D4F5F-C734-F26A-1840-D11754E07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4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  <c r="E1" t="s">
        <v>39</v>
      </c>
    </row>
    <row r="2" spans="1:7" x14ac:dyDescent="0.2">
      <c r="A2" t="s">
        <v>23</v>
      </c>
      <c r="B2" t="s">
        <v>40</v>
      </c>
      <c r="C2" s="27"/>
      <c r="F2" t="s">
        <v>41</v>
      </c>
    </row>
    <row r="3" spans="1:7" ht="13.5" thickBot="1" x14ac:dyDescent="0.25">
      <c r="E3" t="s">
        <v>41</v>
      </c>
    </row>
    <row r="4" spans="1:7" ht="14.25" thickTop="1" thickBot="1" x14ac:dyDescent="0.25">
      <c r="A4" s="5" t="s">
        <v>0</v>
      </c>
      <c r="C4" s="24" t="s">
        <v>37</v>
      </c>
      <c r="D4" s="25" t="s">
        <v>37</v>
      </c>
    </row>
    <row r="6" spans="1:7" x14ac:dyDescent="0.2">
      <c r="A6" s="5" t="s">
        <v>1</v>
      </c>
      <c r="E6" s="33" t="s">
        <v>42</v>
      </c>
    </row>
    <row r="7" spans="1:7" x14ac:dyDescent="0.2">
      <c r="A7" t="s">
        <v>2</v>
      </c>
      <c r="C7" s="32">
        <v>56430.067799999997</v>
      </c>
      <c r="D7" s="26" t="s">
        <v>50</v>
      </c>
      <c r="E7" s="34">
        <v>24288.28</v>
      </c>
    </row>
    <row r="8" spans="1:7" x14ac:dyDescent="0.2">
      <c r="A8" t="s">
        <v>3</v>
      </c>
      <c r="C8" s="32">
        <v>1.9743120000000001</v>
      </c>
      <c r="D8" s="26" t="s">
        <v>50</v>
      </c>
      <c r="E8" s="35">
        <v>1.974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4.9300269445947862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16</v>
      </c>
      <c r="B12" s="10"/>
      <c r="C12" s="19">
        <f ca="1">SLOPE(INDIRECT($G$11):G992,INDIRECT($F$11):F992)</f>
        <v>-1.2503192325943535E-5</v>
      </c>
      <c r="D12" s="3"/>
      <c r="E12" s="44" t="s">
        <v>51</v>
      </c>
      <c r="F12" s="45" t="s">
        <v>52</v>
      </c>
    </row>
    <row r="13" spans="1:7" x14ac:dyDescent="0.2">
      <c r="A13" s="10" t="s">
        <v>18</v>
      </c>
      <c r="B13" s="10"/>
      <c r="C13" s="3" t="s">
        <v>13</v>
      </c>
      <c r="E13" s="37" t="s">
        <v>34</v>
      </c>
      <c r="F13" s="38">
        <v>1</v>
      </c>
    </row>
    <row r="14" spans="1:7" x14ac:dyDescent="0.2">
      <c r="A14" s="10"/>
      <c r="B14" s="10"/>
      <c r="C14" s="10"/>
      <c r="E14" s="37" t="s">
        <v>31</v>
      </c>
      <c r="F14" s="39">
        <f ca="1">NOW()+15018.5+$C$9/24</f>
        <v>60518.824352430551</v>
      </c>
    </row>
    <row r="15" spans="1:7" x14ac:dyDescent="0.2">
      <c r="A15" s="12" t="s">
        <v>17</v>
      </c>
      <c r="B15" s="10"/>
      <c r="C15" s="13">
        <f ca="1">(C7+C11)+(C8+C12)*INT(MAX(F21:F3533))</f>
        <v>56431.049227950978</v>
      </c>
      <c r="E15" s="37" t="s">
        <v>35</v>
      </c>
      <c r="F15" s="39">
        <f ca="1">ROUND(2*(F14-$C$7)/$C$8,0)/2+F13</f>
        <v>2072</v>
      </c>
    </row>
    <row r="16" spans="1:7" x14ac:dyDescent="0.2">
      <c r="A16" s="15" t="s">
        <v>4</v>
      </c>
      <c r="B16" s="10"/>
      <c r="C16" s="16">
        <f ca="1">+C8+C12</f>
        <v>1.9742994968076741</v>
      </c>
      <c r="E16" s="37" t="s">
        <v>36</v>
      </c>
      <c r="F16" s="40">
        <f ca="1">ROUND(2*(F14-$C$15)/$C$16,0)/2+F13</f>
        <v>2071.5</v>
      </c>
    </row>
    <row r="17" spans="1:19" ht="13.5" thickBot="1" x14ac:dyDescent="0.25">
      <c r="A17" s="14" t="s">
        <v>28</v>
      </c>
      <c r="B17" s="10"/>
      <c r="C17" s="10">
        <f>COUNT(C21:C2191)</f>
        <v>8</v>
      </c>
      <c r="E17" s="37" t="s">
        <v>48</v>
      </c>
      <c r="F17" s="41">
        <f ca="1">+$C$15+$C$16*$F$16-15018.5-$C$9/24</f>
        <v>45502.706468921409</v>
      </c>
    </row>
    <row r="18" spans="1:19" ht="14.25" thickTop="1" thickBot="1" x14ac:dyDescent="0.25">
      <c r="A18" s="15" t="s">
        <v>5</v>
      </c>
      <c r="B18" s="10"/>
      <c r="C18" s="17">
        <f ca="1">+C15</f>
        <v>56431.049227950978</v>
      </c>
      <c r="D18" s="18">
        <f ca="1">+C16</f>
        <v>1.9742994968076741</v>
      </c>
      <c r="E18" s="43" t="s">
        <v>49</v>
      </c>
      <c r="F18" s="42">
        <f ca="1">+($C$15+$C$16*$F$16)-($C$16/2)-15018.5-$C$9/24</f>
        <v>45501.719319173004</v>
      </c>
    </row>
    <row r="19" spans="1:19" ht="13.5" thickTop="1" x14ac:dyDescent="0.2">
      <c r="A19" s="22" t="s">
        <v>32</v>
      </c>
      <c r="E19" s="36">
        <v>22</v>
      </c>
      <c r="F19">
        <v>2.5</v>
      </c>
      <c r="S19">
        <f ca="1">SQRT(SUM(S21:S50)/(COUNT(S21:S50)-1))</f>
        <v>1.9359522150205613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3" t="s">
        <v>33</v>
      </c>
    </row>
    <row r="21" spans="1:19" x14ac:dyDescent="0.2">
      <c r="A21" t="s">
        <v>42</v>
      </c>
      <c r="C21" s="8">
        <v>24288.28</v>
      </c>
      <c r="D21" s="8" t="s">
        <v>13</v>
      </c>
      <c r="E21">
        <f t="shared" ref="E21:E28" si="0">+(C21-C$7)/C$8</f>
        <v>-16279.994144795755</v>
      </c>
      <c r="F21">
        <f>ROUND(2*E21,0)/2</f>
        <v>-16280</v>
      </c>
      <c r="G21">
        <f t="shared" ref="G21:G28" si="1">+C21-(C$7+F21*C$8)</f>
        <v>1.156000000264612E-2</v>
      </c>
      <c r="H21">
        <f>+G21</f>
        <v>1.156000000264612E-2</v>
      </c>
      <c r="O21">
        <f t="shared" ref="O21:O28" ca="1" si="2">+C$11+C$12*$F21</f>
        <v>5.1335789156611469</v>
      </c>
      <c r="Q21" s="2">
        <f t="shared" ref="Q21:Q28" si="3">+C21-15018.5</f>
        <v>9269.7799999999988</v>
      </c>
      <c r="S21">
        <f t="shared" ref="S21:S28" ca="1" si="4">+(O21-G21)^2</f>
        <v>26.235077772363486</v>
      </c>
    </row>
    <row r="22" spans="1:19" x14ac:dyDescent="0.2">
      <c r="A22" s="28" t="s">
        <v>43</v>
      </c>
      <c r="B22" s="29" t="s">
        <v>44</v>
      </c>
      <c r="C22" s="30">
        <v>55748.927672999998</v>
      </c>
      <c r="D22" s="30">
        <v>9.3999999999999994E-5</v>
      </c>
      <c r="E22">
        <f t="shared" si="0"/>
        <v>-345.00125967932058</v>
      </c>
      <c r="F22" s="31">
        <f t="shared" ref="F22:F28" si="5">ROUND(2*E22,0)/2-F$19</f>
        <v>-347.5</v>
      </c>
      <c r="G22">
        <f t="shared" si="1"/>
        <v>4.9332930000018678</v>
      </c>
      <c r="I22">
        <f t="shared" ref="I22:I28" si="6">+G22</f>
        <v>4.9332930000018678</v>
      </c>
      <c r="O22">
        <f t="shared" ca="1" si="2"/>
        <v>4.9343718039280517</v>
      </c>
      <c r="Q22" s="2">
        <f t="shared" si="3"/>
        <v>40730.427672999998</v>
      </c>
      <c r="S22">
        <f t="shared" ca="1" si="4"/>
        <v>1.16381791114997E-6</v>
      </c>
    </row>
    <row r="23" spans="1:19" x14ac:dyDescent="0.2">
      <c r="A23" s="28" t="s">
        <v>43</v>
      </c>
      <c r="B23" s="29" t="s">
        <v>44</v>
      </c>
      <c r="C23" s="30">
        <v>55750.903513999998</v>
      </c>
      <c r="D23" s="30">
        <v>9.8999999999999994E-5</v>
      </c>
      <c r="E23">
        <f t="shared" si="0"/>
        <v>-344.00048523232357</v>
      </c>
      <c r="F23" s="31">
        <f t="shared" si="5"/>
        <v>-346.5</v>
      </c>
      <c r="G23">
        <f t="shared" si="1"/>
        <v>4.9348220000028959</v>
      </c>
      <c r="I23">
        <f t="shared" si="6"/>
        <v>4.9348220000028959</v>
      </c>
      <c r="O23">
        <f t="shared" ca="1" si="2"/>
        <v>4.9343593007357258</v>
      </c>
      <c r="Q23" s="2">
        <f t="shared" si="3"/>
        <v>40732.403513999998</v>
      </c>
      <c r="S23">
        <f t="shared" ca="1" si="4"/>
        <v>2.1409061183977554E-7</v>
      </c>
    </row>
    <row r="24" spans="1:19" x14ac:dyDescent="0.2">
      <c r="A24" s="28" t="s">
        <v>43</v>
      </c>
      <c r="B24" s="29" t="s">
        <v>44</v>
      </c>
      <c r="C24" s="30">
        <v>56355.043478</v>
      </c>
      <c r="D24" s="30">
        <v>3.59E-4</v>
      </c>
      <c r="E24">
        <f t="shared" si="0"/>
        <v>-38.000236031588464</v>
      </c>
      <c r="F24" s="31">
        <f t="shared" si="5"/>
        <v>-40.5</v>
      </c>
      <c r="G24">
        <f t="shared" si="1"/>
        <v>4.9353140000021085</v>
      </c>
      <c r="I24">
        <f t="shared" si="6"/>
        <v>4.9353140000021085</v>
      </c>
      <c r="O24">
        <f t="shared" ca="1" si="2"/>
        <v>4.9305333238839868</v>
      </c>
      <c r="Q24" s="2">
        <f t="shared" si="3"/>
        <v>41336.543478</v>
      </c>
      <c r="S24">
        <f t="shared" ca="1" si="4"/>
        <v>2.2854864146379343E-5</v>
      </c>
    </row>
    <row r="25" spans="1:19" x14ac:dyDescent="0.2">
      <c r="A25" s="28" t="s">
        <v>43</v>
      </c>
      <c r="B25" s="29" t="s">
        <v>44</v>
      </c>
      <c r="C25" s="30">
        <v>56422.170940000004</v>
      </c>
      <c r="D25" s="30">
        <v>1.2E-4</v>
      </c>
      <c r="E25">
        <f t="shared" si="0"/>
        <v>-3.9998034758404275</v>
      </c>
      <c r="F25" s="31">
        <f t="shared" si="5"/>
        <v>-6.5</v>
      </c>
      <c r="G25">
        <f t="shared" si="1"/>
        <v>4.9361680000074557</v>
      </c>
      <c r="I25">
        <f t="shared" si="6"/>
        <v>4.9361680000074557</v>
      </c>
      <c r="O25">
        <f t="shared" ca="1" si="2"/>
        <v>4.9301082153449052</v>
      </c>
      <c r="Q25" s="2">
        <f t="shared" si="3"/>
        <v>41403.670940000004</v>
      </c>
      <c r="S25">
        <f t="shared" ca="1" si="4"/>
        <v>3.6720990156482604E-5</v>
      </c>
    </row>
    <row r="26" spans="1:19" x14ac:dyDescent="0.2">
      <c r="A26" s="28" t="s">
        <v>43</v>
      </c>
      <c r="B26" s="29" t="s">
        <v>44</v>
      </c>
      <c r="C26" s="30">
        <v>56430.060360000003</v>
      </c>
      <c r="D26" s="30">
        <v>6.0000000000000002E-5</v>
      </c>
      <c r="E26">
        <f t="shared" si="0"/>
        <v>-3.7684013438345769E-3</v>
      </c>
      <c r="F26" s="31">
        <f t="shared" si="5"/>
        <v>-2.5</v>
      </c>
      <c r="G26">
        <f t="shared" si="1"/>
        <v>4.9283400000058464</v>
      </c>
      <c r="I26">
        <f t="shared" si="6"/>
        <v>4.9283400000058464</v>
      </c>
      <c r="O26">
        <f t="shared" ca="1" si="2"/>
        <v>4.9300582025756015</v>
      </c>
      <c r="Q26" s="2">
        <f t="shared" si="3"/>
        <v>41411.560360000003</v>
      </c>
      <c r="S26">
        <f t="shared" ca="1" si="4"/>
        <v>2.9522200707129553E-6</v>
      </c>
    </row>
    <row r="27" spans="1:19" x14ac:dyDescent="0.2">
      <c r="A27" t="str">
        <f>+$D$7</f>
        <v>VSX</v>
      </c>
      <c r="C27" s="8">
        <f>$C$7</f>
        <v>56430.067799999997</v>
      </c>
      <c r="D27" s="8"/>
      <c r="E27">
        <f t="shared" si="0"/>
        <v>0</v>
      </c>
      <c r="F27" s="31">
        <f t="shared" si="5"/>
        <v>-2.5</v>
      </c>
      <c r="G27">
        <f t="shared" si="1"/>
        <v>4.9357799999997951</v>
      </c>
      <c r="I27">
        <f t="shared" si="6"/>
        <v>4.9357799999997951</v>
      </c>
      <c r="O27">
        <f t="shared" ca="1" si="2"/>
        <v>4.9300582025756015</v>
      </c>
      <c r="Q27" s="2">
        <f t="shared" si="3"/>
        <v>41411.567799999997</v>
      </c>
      <c r="S27">
        <f t="shared" ca="1" si="4"/>
        <v>3.2738965763509126E-5</v>
      </c>
    </row>
    <row r="28" spans="1:19" x14ac:dyDescent="0.2">
      <c r="A28" s="28" t="s">
        <v>43</v>
      </c>
      <c r="B28" s="29" t="s">
        <v>45</v>
      </c>
      <c r="C28" s="30">
        <v>56431.035000000003</v>
      </c>
      <c r="D28" s="30">
        <v>1E-3</v>
      </c>
      <c r="E28">
        <f t="shared" si="0"/>
        <v>0.48989217510019412</v>
      </c>
      <c r="F28" s="31">
        <f t="shared" si="5"/>
        <v>-2</v>
      </c>
      <c r="G28">
        <f t="shared" si="1"/>
        <v>4.9158240000033402</v>
      </c>
      <c r="I28">
        <f t="shared" si="6"/>
        <v>4.9158240000033402</v>
      </c>
      <c r="O28">
        <f t="shared" ca="1" si="2"/>
        <v>4.930051950979438</v>
      </c>
      <c r="Q28" s="2">
        <f t="shared" si="3"/>
        <v>41412.535000000003</v>
      </c>
      <c r="S28">
        <f t="shared" ca="1" si="4"/>
        <v>2.02434588978244E-4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30">
    <sortCondition ref="C21:C30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2024-07-27T07:47:04Z</dcterms:modified>
</cp:coreProperties>
</file>